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595" activeTab="6"/>
  </bookViews>
  <sheets>
    <sheet name="СПЛИТ" sheetId="1" r:id="rId1"/>
    <sheet name="ЗАЯВКА" sheetId="2" r:id="rId2"/>
    <sheet name="ПРО" sheetId="3" r:id="rId3"/>
    <sheet name="ЛАЙТ" sheetId="4" r:id="rId4"/>
    <sheet name="КИДС" sheetId="5" r:id="rId5"/>
    <sheet name="ПРО_рез" sheetId="6" r:id="rId6"/>
    <sheet name="ЛАЙТ_рез" sheetId="7" r:id="rId7"/>
    <sheet name="КИДС_рез" sheetId="8" r:id="rId8"/>
  </sheets>
  <definedNames>
    <definedName name="_14_result" localSheetId="0">'СПЛИТ'!$A$1:$AS$65</definedName>
    <definedName name="_xlnm._FilterDatabase" localSheetId="7" hidden="1">'КИДС_рез'!$A$3:$BM$12</definedName>
    <definedName name="_xlnm._FilterDatabase" localSheetId="6" hidden="1">'ЛАЙТ_рез'!$A$3:$BN$31</definedName>
    <definedName name="_xlnm._FilterDatabase" localSheetId="5" hidden="1">'ПРО_рез'!$A$3:$CC$23</definedName>
  </definedNames>
  <calcPr fullCalcOnLoad="1"/>
</workbook>
</file>

<file path=xl/sharedStrings.xml><?xml version="1.0" encoding="utf-8"?>
<sst xmlns="http://schemas.openxmlformats.org/spreadsheetml/2006/main" count="1168" uniqueCount="288">
  <si>
    <t>Start</t>
  </si>
  <si>
    <t>Finish</t>
  </si>
  <si>
    <t>КП 13</t>
  </si>
  <si>
    <t>КП 14</t>
  </si>
  <si>
    <t>КП 15</t>
  </si>
  <si>
    <t>КП 16</t>
  </si>
  <si>
    <t>КП 17</t>
  </si>
  <si>
    <t>КП 18</t>
  </si>
  <si>
    <t>КП 19</t>
  </si>
  <si>
    <t>КП 20</t>
  </si>
  <si>
    <t>КП 21</t>
  </si>
  <si>
    <t>КП 22</t>
  </si>
  <si>
    <t>КП 23</t>
  </si>
  <si>
    <t>КП 24</t>
  </si>
  <si>
    <t>КП 25</t>
  </si>
  <si>
    <t>ЛАБ 1</t>
  </si>
  <si>
    <t>ЛАБ 2</t>
  </si>
  <si>
    <t>ЛАБ 3</t>
  </si>
  <si>
    <t>ЛАБ 4</t>
  </si>
  <si>
    <t>ЛАБ 5</t>
  </si>
  <si>
    <t>ЛАБ 6</t>
  </si>
  <si>
    <t>ЛАБ 7</t>
  </si>
  <si>
    <t>ЛАБ 8</t>
  </si>
  <si>
    <t>ЛАБ 9</t>
  </si>
  <si>
    <t>ЛАБ 10</t>
  </si>
  <si>
    <t>ЛАБ 11</t>
  </si>
  <si>
    <t>ЛАБ 12</t>
  </si>
  <si>
    <t>ЛАБ 13</t>
  </si>
  <si>
    <t>ЛАБ 14</t>
  </si>
  <si>
    <t>КП 1</t>
  </si>
  <si>
    <t>КП 2</t>
  </si>
  <si>
    <t>КП 3</t>
  </si>
  <si>
    <t>КП 4</t>
  </si>
  <si>
    <t>КП 5</t>
  </si>
  <si>
    <t>КП 6</t>
  </si>
  <si>
    <t>КП 7</t>
  </si>
  <si>
    <t>КП 8</t>
  </si>
  <si>
    <t>КП 9</t>
  </si>
  <si>
    <t>Биат 1</t>
  </si>
  <si>
    <t>Биат 2</t>
  </si>
  <si>
    <t>Стр 1</t>
  </si>
  <si>
    <t>Стр 2</t>
  </si>
  <si>
    <t>КП 11</t>
  </si>
  <si>
    <t>КП 12</t>
  </si>
  <si>
    <t>Пром 1</t>
  </si>
  <si>
    <t>Пром 2</t>
  </si>
  <si>
    <t>ЗМК</t>
  </si>
  <si>
    <t>N ком</t>
  </si>
  <si>
    <t>ФИО</t>
  </si>
  <si>
    <t>N чипа</t>
  </si>
  <si>
    <t>ПРО</t>
  </si>
  <si>
    <t>ЛАЙТ</t>
  </si>
  <si>
    <t>Штраф</t>
  </si>
  <si>
    <t>время</t>
  </si>
  <si>
    <t>ИТОГ</t>
  </si>
  <si>
    <t>Прот</t>
  </si>
  <si>
    <t>N карты</t>
  </si>
  <si>
    <t>P 01</t>
  </si>
  <si>
    <t>P 02</t>
  </si>
  <si>
    <t>P 04</t>
  </si>
  <si>
    <t>P 06</t>
  </si>
  <si>
    <t>P 09</t>
  </si>
  <si>
    <t>P 12</t>
  </si>
  <si>
    <t>P 14</t>
  </si>
  <si>
    <t>P 15</t>
  </si>
  <si>
    <t>P 16</t>
  </si>
  <si>
    <t>P 17</t>
  </si>
  <si>
    <t>P 19</t>
  </si>
  <si>
    <t>P 24</t>
  </si>
  <si>
    <t>P 21</t>
  </si>
  <si>
    <t>P 22</t>
  </si>
  <si>
    <t>P 23</t>
  </si>
  <si>
    <t>P 26</t>
  </si>
  <si>
    <t>P 31</t>
  </si>
  <si>
    <t>P 32</t>
  </si>
  <si>
    <t>P 34</t>
  </si>
  <si>
    <t>P 35</t>
  </si>
  <si>
    <t>Номер</t>
  </si>
  <si>
    <t>Время старта</t>
  </si>
  <si>
    <t>Номер чипа</t>
  </si>
  <si>
    <t>Номер ВТОРОЙ карты</t>
  </si>
  <si>
    <t>L 01</t>
  </si>
  <si>
    <t>L 02</t>
  </si>
  <si>
    <t>L 03</t>
  </si>
  <si>
    <t>L 05</t>
  </si>
  <si>
    <t>L 06</t>
  </si>
  <si>
    <t>L 09</t>
  </si>
  <si>
    <t>L 10</t>
  </si>
  <si>
    <t>L 11</t>
  </si>
  <si>
    <t>L 13</t>
  </si>
  <si>
    <t>L 15</t>
  </si>
  <si>
    <t>L 16</t>
  </si>
  <si>
    <t>L 17</t>
  </si>
  <si>
    <t>L 18</t>
  </si>
  <si>
    <t>L 20</t>
  </si>
  <si>
    <t>K 02</t>
  </si>
  <si>
    <t>L 14</t>
  </si>
  <si>
    <t>L 23</t>
  </si>
  <si>
    <t>L 24</t>
  </si>
  <si>
    <t>L 25</t>
  </si>
  <si>
    <t>L 26</t>
  </si>
  <si>
    <t>L 27</t>
  </si>
  <si>
    <t>L 28</t>
  </si>
  <si>
    <t>L 29</t>
  </si>
  <si>
    <t>L 30</t>
  </si>
  <si>
    <t>L 32</t>
  </si>
  <si>
    <t>K 03</t>
  </si>
  <si>
    <t>K 04</t>
  </si>
  <si>
    <t>K 05</t>
  </si>
  <si>
    <t>K 07</t>
  </si>
  <si>
    <t>K 08</t>
  </si>
  <si>
    <t>K 09</t>
  </si>
  <si>
    <t>K 10</t>
  </si>
  <si>
    <t>K 14</t>
  </si>
  <si>
    <t>L 34</t>
  </si>
  <si>
    <t>L 37</t>
  </si>
  <si>
    <t>L 38</t>
  </si>
  <si>
    <t>НАЗВАНИЕ - ФИО</t>
  </si>
  <si>
    <t xml:space="preserve">Штраф </t>
  </si>
  <si>
    <t>кол-во</t>
  </si>
  <si>
    <t>L 39</t>
  </si>
  <si>
    <t>Закон Ома
Петраченкова Екатерина/ 
Плакса Александр</t>
  </si>
  <si>
    <t>Форест и Лола
Бодян Александр/ 
Румянцева Мария</t>
  </si>
  <si>
    <t>Незнайки
Ермаков Петр/ 
Скоркина Татьяна</t>
  </si>
  <si>
    <t>Double "S"
Александр Ковалев/ 
Александра Елисеева</t>
  </si>
  <si>
    <t>Пенсионеры
Axel/ 
Кашицина Александра</t>
  </si>
  <si>
    <t>Мираж
Тагиров Марат/ 
Марусич Кристина</t>
  </si>
  <si>
    <t>SHISHKA TEAM
Порохин Сергей/ 
Баранова Эльвира</t>
  </si>
  <si>
    <t xml:space="preserve">
Турдиматов Муроджон/ 
Сыч Сергей</t>
  </si>
  <si>
    <t>Боевые дельфины
Милованов Дмитрий/ 
Занин Павел</t>
  </si>
  <si>
    <t>Тута
Тарасова Анастасия/ 
Тупицына Мария</t>
  </si>
  <si>
    <t>Круги на воде
Елагина Нелли/ 
Иванцов Максим</t>
  </si>
  <si>
    <t>Ки-Ку
Санькова Дарья/ 
Алексеева Алина</t>
  </si>
  <si>
    <t>Вестники вестны и Купидон
Йохансон Кэтрин/ 
Жмурий Ежи</t>
  </si>
  <si>
    <t>тряхнем стариной
Бабушка Тоня/ 
Бабушка Натали</t>
  </si>
  <si>
    <t>Морская капуста (ТК МТУСИ)
Мещеряков Александр/ 
Назаров Михаил</t>
  </si>
  <si>
    <t>Упаковка Саморезов
Галимзянов Руслан/ 
Соколов Роман</t>
  </si>
  <si>
    <t>скалолазки
Ворончагина Ксения/ 
Хасанова Валерия</t>
  </si>
  <si>
    <t>Катьки
Красноперова Катька/ 
Сервули Катька</t>
  </si>
  <si>
    <t>т/к МИЭМ
Буркин Евгений/ 
Козиорова Юля</t>
  </si>
  <si>
    <t>Рикки-Тикки-Тави
Ханаев Валентин/ 
Остапенко Татьяна</t>
  </si>
  <si>
    <t>Сократство
Винокурова Анна/ 
Давлетова Эльвира</t>
  </si>
  <si>
    <t>Изуми
Киселева Татьяна/ 
Низамова Альфия</t>
  </si>
  <si>
    <t>сталевары
Крюков Сергей/ 
Ильин Николай</t>
  </si>
  <si>
    <t>Тима
Порфирьев Артём/ 
Фёдоров Григорий</t>
  </si>
  <si>
    <t>Заказ в Америку
Трухмаева Вера/ 
Анна Богатель</t>
  </si>
  <si>
    <t>Дэцэбэл и Кварк (ТК МТУСИ)
Косилов Илья/ 
Амурский Михаил</t>
  </si>
  <si>
    <t>Неприкасаемые
Китаев Илья/ 
Сидоров Петр</t>
  </si>
  <si>
    <t>Энерджайзер
Новоселецкий Валерий/ 
Новоселецкая Катя</t>
  </si>
  <si>
    <t>МИСИСсипи
Королева Мария/ 
Одинцова Анастасия</t>
  </si>
  <si>
    <t>Турысты
Мардугаллямов Руслан/ 
Епишова Анна</t>
  </si>
  <si>
    <t xml:space="preserve">
Кучеренко Александр / 
Колмогоров Василий</t>
  </si>
  <si>
    <t>Лунёва/Новикова
Лунёва Елена/ 
Новикова Татьяна</t>
  </si>
  <si>
    <t>Мартенсит
Миллер Мария/ 
Холодков Никита</t>
  </si>
  <si>
    <t>Штурмовики
Бессчастнова Галина/ 
Карагузина Валерия</t>
  </si>
  <si>
    <t>Смурфики
Молодых Наталья/ 
Старостина Надежда</t>
  </si>
  <si>
    <t>Смурфята
Николаева Наталья/ 
Червенка Антон</t>
  </si>
  <si>
    <t>Чип и Дейл
Ася Пряжкина/ 
Владимир Михайлов</t>
  </si>
  <si>
    <t>Торт
Алексеенко Анастасия/ 
Борисов Андрей</t>
  </si>
  <si>
    <t>Скабиоза
Гильфанова Альбина/ 
Базалеева Мария</t>
  </si>
  <si>
    <t>Голлум
Ломакина Мария/ 
Елецкий Вадим</t>
  </si>
  <si>
    <t>Ёжики 1
Потехина Вероника/ 
Хромова Николь</t>
  </si>
  <si>
    <t>Носки
Мартынов Андрей/ 
Ходус Евгений</t>
  </si>
  <si>
    <t>Ёжики 3
Дьяков Дима/ 
Абалихин Миша</t>
  </si>
  <si>
    <t>Ёжики 6
Бевз Альбина/ 
Перцев Кирилл</t>
  </si>
  <si>
    <t>Ёжики 7
Кондратьев Алексей/ 
Удалова Алиса</t>
  </si>
  <si>
    <t>подберозовики
Базыль Наталия/ 
Пупышева Вера</t>
  </si>
  <si>
    <t>Reutov City
Петров Олег/ 
Савченко Арсений</t>
  </si>
  <si>
    <t>Бредущие по волнам
Кириленко Максим/ 
Пырцаки Наталья</t>
  </si>
  <si>
    <t xml:space="preserve">
Турусова Юлия/ 
Шайхылова Алина</t>
  </si>
  <si>
    <t xml:space="preserve">
Кусов Ринат/ 
Черных Яна</t>
  </si>
  <si>
    <t>No.</t>
  </si>
  <si>
    <t>SI-Card</t>
  </si>
  <si>
    <t>start time</t>
  </si>
  <si>
    <t>Finish time</t>
  </si>
  <si>
    <t>1.CN</t>
  </si>
  <si>
    <t>2.CN</t>
  </si>
  <si>
    <t>3.CN</t>
  </si>
  <si>
    <t>4.CN</t>
  </si>
  <si>
    <t>5.CN</t>
  </si>
  <si>
    <t>6.CN</t>
  </si>
  <si>
    <t>7.CN</t>
  </si>
  <si>
    <t>8.CN</t>
  </si>
  <si>
    <t>9.CN</t>
  </si>
  <si>
    <t>10.CN</t>
  </si>
  <si>
    <t>11.CN</t>
  </si>
  <si>
    <t>12.CN</t>
  </si>
  <si>
    <t>13.CN</t>
  </si>
  <si>
    <t>14.CN</t>
  </si>
  <si>
    <t>15.CN</t>
  </si>
  <si>
    <t>16.CN</t>
  </si>
  <si>
    <t>17.CN</t>
  </si>
  <si>
    <t>18.CN</t>
  </si>
  <si>
    <t>19.CN</t>
  </si>
  <si>
    <t>20.CN</t>
  </si>
  <si>
    <t>1.Time</t>
  </si>
  <si>
    <t>2.Time</t>
  </si>
  <si>
    <t>3.Time</t>
  </si>
  <si>
    <t>4.Time</t>
  </si>
  <si>
    <t>5.Time</t>
  </si>
  <si>
    <t>6.Time</t>
  </si>
  <si>
    <t>7.Time</t>
  </si>
  <si>
    <t>8.Time</t>
  </si>
  <si>
    <t>9.Time</t>
  </si>
  <si>
    <t>10.Time</t>
  </si>
  <si>
    <t>11.Time</t>
  </si>
  <si>
    <t>12.Time</t>
  </si>
  <si>
    <t>13.Time</t>
  </si>
  <si>
    <t>14.Time</t>
  </si>
  <si>
    <t>15.Time</t>
  </si>
  <si>
    <t>16.Time</t>
  </si>
  <si>
    <t>17.Time</t>
  </si>
  <si>
    <t>18.Time</t>
  </si>
  <si>
    <t>19.Time</t>
  </si>
  <si>
    <t>20.Time</t>
  </si>
  <si>
    <t>НА Дист</t>
  </si>
  <si>
    <t>СПЛИТ</t>
  </si>
  <si>
    <t>ЛОГИКА</t>
  </si>
  <si>
    <t>Карта</t>
  </si>
  <si>
    <t>КП 10</t>
  </si>
  <si>
    <t>CN1</t>
  </si>
  <si>
    <t>CN2</t>
  </si>
  <si>
    <t>CN3</t>
  </si>
  <si>
    <t>CN4</t>
  </si>
  <si>
    <t>CN5</t>
  </si>
  <si>
    <t>CN6</t>
  </si>
  <si>
    <t>CN7</t>
  </si>
  <si>
    <t>CN8</t>
  </si>
  <si>
    <t>CN9</t>
  </si>
  <si>
    <t>CN10</t>
  </si>
  <si>
    <t>CN11</t>
  </si>
  <si>
    <t>CN12</t>
  </si>
  <si>
    <t>CN13</t>
  </si>
  <si>
    <t>CN14</t>
  </si>
  <si>
    <t>CN15</t>
  </si>
  <si>
    <t>CN16</t>
  </si>
  <si>
    <t>CN17</t>
  </si>
  <si>
    <t>CN18</t>
  </si>
  <si>
    <t>CN19</t>
  </si>
  <si>
    <t>CN20</t>
  </si>
  <si>
    <t>Чудаки
Оболкина Татьяна/ 
Писарев Александр</t>
  </si>
  <si>
    <t>Top Team
Коптаков Виктор/ 
Вовас Евгений</t>
  </si>
  <si>
    <t>Синхронистичность
Дружный Богдан/
Китаева Вероника</t>
  </si>
  <si>
    <t>Ёжики 2
Трелина Лиза/ 
Потехина Полина</t>
  </si>
  <si>
    <t>Ёжики 5
Солдатов Алексей/ 
Дмитриев Егор</t>
  </si>
  <si>
    <t>Ёжики 8
Папина Маша/ 
Горенбург Саша</t>
  </si>
  <si>
    <t>Ёжики 12
Смирнов Вася/ 
Шерхалов Кирилл</t>
  </si>
  <si>
    <t>-</t>
  </si>
  <si>
    <t>13 клетка перепутано ориентирование и лабиринт</t>
  </si>
  <si>
    <t>пусто</t>
  </si>
  <si>
    <t>Порядок отметок в чипе</t>
  </si>
  <si>
    <t>13 и 14 отметили в лабиринте</t>
  </si>
  <si>
    <t>отметка не в своих клетках а по порядку взятия - рисунок компостеров совпадает</t>
  </si>
  <si>
    <t>нет отметок 13 и 14. почему?</t>
  </si>
  <si>
    <t>11 и 12 отметили чипом вместо компостера</t>
  </si>
  <si>
    <t>11 12 13 отметили на карточке лабиринта</t>
  </si>
  <si>
    <t>13 14 отметили в лабиринте а лабиринт на карте.Найти карту!</t>
  </si>
  <si>
    <t>отметили на карте. Найти карту</t>
  </si>
  <si>
    <t>ошибка организаторов в обозначении</t>
  </si>
  <si>
    <t>Повторные отметки</t>
  </si>
  <si>
    <t>не отметились на кп биатлона</t>
  </si>
  <si>
    <t>1=10</t>
  </si>
  <si>
    <t>2=0</t>
  </si>
  <si>
    <t>замечание по нумерации станций</t>
  </si>
  <si>
    <t>учесть на будущее</t>
  </si>
  <si>
    <t>МЕСТО</t>
  </si>
  <si>
    <t>КВ</t>
  </si>
  <si>
    <t>СМ</t>
  </si>
  <si>
    <t>Класс</t>
  </si>
  <si>
    <t>Дистанция</t>
  </si>
  <si>
    <t>Студент</t>
  </si>
  <si>
    <t>СТУД</t>
  </si>
  <si>
    <t>ИТОГО</t>
  </si>
  <si>
    <t>ММ</t>
  </si>
  <si>
    <t xml:space="preserve"> - </t>
  </si>
  <si>
    <t>14 кп отметили на карточке лабиринта</t>
  </si>
  <si>
    <t>не отметились на старте</t>
  </si>
  <si>
    <t>P_СМ</t>
  </si>
  <si>
    <t>P_ММ</t>
  </si>
  <si>
    <t>АБС</t>
  </si>
  <si>
    <t>Название - ФИО</t>
  </si>
  <si>
    <t>Дистанция PRO</t>
  </si>
  <si>
    <t>L_СМ</t>
  </si>
  <si>
    <t>L_ММ</t>
  </si>
  <si>
    <t>K_СМ</t>
  </si>
  <si>
    <t>K_ММ</t>
  </si>
  <si>
    <t>Дистанция ЛАЙТ</t>
  </si>
  <si>
    <t>Дистанция КИДС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</si>
</sst>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[$-F400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.4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26"/>
      <color indexed="10"/>
      <name val="Calibri"/>
      <family val="2"/>
    </font>
    <font>
      <sz val="26"/>
      <color indexed="56"/>
      <name val="Calibri"/>
      <family val="2"/>
    </font>
    <font>
      <sz val="26"/>
      <color indexed="30"/>
      <name val="Calibri"/>
      <family val="2"/>
    </font>
    <font>
      <sz val="28"/>
      <color indexed="40"/>
      <name val="Calibri"/>
      <family val="2"/>
    </font>
    <font>
      <b/>
      <sz val="16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  <font>
      <sz val="18"/>
      <color indexed="10"/>
      <name val="Calibri"/>
      <family val="2"/>
    </font>
    <font>
      <sz val="28"/>
      <color indexed="10"/>
      <name val="Calibri"/>
      <family val="2"/>
    </font>
    <font>
      <b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5.4"/>
      <color rgb="FF000000"/>
      <name val="Arial"/>
      <family val="2"/>
    </font>
    <font>
      <b/>
      <sz val="11"/>
      <color rgb="FFFF0000"/>
      <name val="Calibri"/>
      <family val="2"/>
    </font>
    <font>
      <sz val="26"/>
      <color rgb="FFFF0000"/>
      <name val="Calibri"/>
      <family val="2"/>
    </font>
    <font>
      <sz val="26"/>
      <color theme="3"/>
      <name val="Calibri"/>
      <family val="2"/>
    </font>
    <font>
      <sz val="26"/>
      <color rgb="FF0070C0"/>
      <name val="Calibri"/>
      <family val="2"/>
    </font>
    <font>
      <sz val="28"/>
      <color rgb="FF00B0F0"/>
      <name val="Calibri"/>
      <family val="2"/>
    </font>
    <font>
      <sz val="18"/>
      <color rgb="FFFF0000"/>
      <name val="Calibri"/>
      <family val="2"/>
    </font>
    <font>
      <sz val="28"/>
      <color rgb="FFFF0000"/>
      <name val="Calibri"/>
      <family val="2"/>
    </font>
    <font>
      <b/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 readingOrder="1"/>
    </xf>
    <xf numFmtId="0" fontId="55" fillId="0" borderId="10" xfId="0" applyFont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 readingOrder="1"/>
    </xf>
    <xf numFmtId="20" fontId="58" fillId="34" borderId="10" xfId="0" applyNumberFormat="1" applyFont="1" applyFill="1" applyBorder="1" applyAlignment="1">
      <alignment horizontal="center" vertical="center" wrapText="1"/>
    </xf>
    <xf numFmtId="20" fontId="55" fillId="35" borderId="10" xfId="0" applyNumberFormat="1" applyFont="1" applyFill="1" applyBorder="1" applyAlignment="1">
      <alignment horizontal="center" vertical="center" wrapText="1"/>
    </xf>
    <xf numFmtId="20" fontId="55" fillId="36" borderId="10" xfId="0" applyNumberFormat="1" applyFont="1" applyFill="1" applyBorder="1" applyAlignment="1">
      <alignment horizontal="center" vertical="center" wrapText="1"/>
    </xf>
    <xf numFmtId="20" fontId="55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 readingOrder="1"/>
    </xf>
    <xf numFmtId="20" fontId="58" fillId="36" borderId="10" xfId="0" applyNumberFormat="1" applyFont="1" applyFill="1" applyBorder="1" applyAlignment="1">
      <alignment horizontal="center" vertical="center" wrapText="1"/>
    </xf>
    <xf numFmtId="20" fontId="58" fillId="35" borderId="10" xfId="0" applyNumberFormat="1" applyFont="1" applyFill="1" applyBorder="1" applyAlignment="1">
      <alignment horizontal="center" vertical="center" wrapText="1"/>
    </xf>
    <xf numFmtId="20" fontId="55" fillId="37" borderId="10" xfId="0" applyNumberFormat="1" applyFont="1" applyFill="1" applyBorder="1" applyAlignment="1">
      <alignment horizontal="center" vertical="center" wrapText="1"/>
    </xf>
    <xf numFmtId="20" fontId="55" fillId="38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0" fontId="58" fillId="37" borderId="10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24" fillId="39" borderId="11" xfId="0" applyFont="1" applyFill="1" applyBorder="1" applyAlignment="1">
      <alignment horizontal="center" vertical="center"/>
    </xf>
    <xf numFmtId="0" fontId="24" fillId="4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39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8" fontId="24" fillId="0" borderId="11" xfId="0" applyNumberFormat="1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178" fontId="55" fillId="0" borderId="11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177" fontId="24" fillId="0" borderId="0" xfId="0" applyNumberFormat="1" applyFont="1" applyFill="1" applyAlignment="1">
      <alignment horizontal="center" vertical="center"/>
    </xf>
    <xf numFmtId="178" fontId="24" fillId="0" borderId="0" xfId="0" applyNumberFormat="1" applyFont="1" applyFill="1" applyAlignment="1">
      <alignment horizontal="center" vertical="center"/>
    </xf>
    <xf numFmtId="178" fontId="55" fillId="0" borderId="0" xfId="0" applyNumberFormat="1" applyFont="1" applyFill="1" applyBorder="1" applyAlignment="1">
      <alignment horizontal="left" vertical="center" wrapText="1" readingOrder="1"/>
    </xf>
    <xf numFmtId="178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left" vertical="center"/>
    </xf>
    <xf numFmtId="178" fontId="0" fillId="0" borderId="0" xfId="0" applyNumberFormat="1" applyFill="1" applyAlignment="1">
      <alignment/>
    </xf>
    <xf numFmtId="0" fontId="0" fillId="40" borderId="11" xfId="0" applyFill="1" applyBorder="1" applyAlignment="1">
      <alignment horizontal="right" vertical="center"/>
    </xf>
    <xf numFmtId="0" fontId="0" fillId="40" borderId="11" xfId="0" applyFill="1" applyBorder="1" applyAlignment="1">
      <alignment/>
    </xf>
    <xf numFmtId="0" fontId="54" fillId="40" borderId="11" xfId="0" applyFont="1" applyFill="1" applyBorder="1" applyAlignment="1">
      <alignment horizontal="center" vertical="center" wrapText="1" readingOrder="1"/>
    </xf>
    <xf numFmtId="0" fontId="54" fillId="40" borderId="0" xfId="0" applyFont="1" applyFill="1" applyBorder="1" applyAlignment="1">
      <alignment horizontal="center" vertical="center" wrapText="1" readingOrder="1"/>
    </xf>
    <xf numFmtId="0" fontId="0" fillId="40" borderId="0" xfId="0" applyFill="1" applyAlignment="1">
      <alignment/>
    </xf>
    <xf numFmtId="0" fontId="24" fillId="40" borderId="0" xfId="0" applyFont="1" applyFill="1" applyAlignment="1">
      <alignment horizontal="center" vertical="center"/>
    </xf>
    <xf numFmtId="178" fontId="24" fillId="39" borderId="11" xfId="0" applyNumberFormat="1" applyFont="1" applyFill="1" applyBorder="1" applyAlignment="1">
      <alignment horizontal="center" vertical="center"/>
    </xf>
    <xf numFmtId="178" fontId="24" fillId="39" borderId="0" xfId="0" applyNumberFormat="1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177" fontId="0" fillId="39" borderId="11" xfId="0" applyNumberFormat="1" applyFill="1" applyBorder="1" applyAlignment="1">
      <alignment horizontal="center" vertical="center"/>
    </xf>
    <xf numFmtId="177" fontId="25" fillId="39" borderId="11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5" fillId="39" borderId="0" xfId="0" applyFont="1" applyFill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0" fillId="39" borderId="0" xfId="0" applyNumberFormat="1" applyFill="1" applyBorder="1" applyAlignment="1">
      <alignment horizontal="center" vertical="center"/>
    </xf>
    <xf numFmtId="177" fontId="25" fillId="3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8" fillId="34" borderId="10" xfId="0" applyFont="1" applyFill="1" applyBorder="1" applyAlignment="1">
      <alignment horizontal="left" wrapText="1" readingOrder="1"/>
    </xf>
    <xf numFmtId="0" fontId="61" fillId="0" borderId="11" xfId="0" applyFont="1" applyFill="1" applyBorder="1" applyAlignment="1">
      <alignment horizontal="center" vertical="center"/>
    </xf>
    <xf numFmtId="0" fontId="61" fillId="40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177" fontId="24" fillId="34" borderId="11" xfId="0" applyNumberFormat="1" applyFont="1" applyFill="1" applyBorder="1" applyAlignment="1">
      <alignment horizontal="center" vertical="center"/>
    </xf>
    <xf numFmtId="178" fontId="24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 vertical="center"/>
    </xf>
    <xf numFmtId="0" fontId="63" fillId="40" borderId="11" xfId="0" applyFont="1" applyFill="1" applyBorder="1" applyAlignment="1">
      <alignment horizontal="center" vertical="center"/>
    </xf>
    <xf numFmtId="0" fontId="61" fillId="40" borderId="12" xfId="0" applyFont="1" applyFill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0" fontId="31" fillId="39" borderId="0" xfId="0" applyFont="1" applyFill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178" fontId="31" fillId="39" borderId="16" xfId="0" applyNumberFormat="1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178" fontId="33" fillId="39" borderId="11" xfId="0" applyNumberFormat="1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3" fillId="39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 readingOrder="1"/>
    </xf>
    <xf numFmtId="0" fontId="56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wrapText="1" readingOrder="1"/>
    </xf>
    <xf numFmtId="0" fontId="0" fillId="34" borderId="11" xfId="0" applyFill="1" applyBorder="1" applyAlignment="1">
      <alignment/>
    </xf>
    <xf numFmtId="0" fontId="65" fillId="0" borderId="11" xfId="0" applyFont="1" applyFill="1" applyBorder="1" applyAlignment="1">
      <alignment horizontal="center" vertical="center"/>
    </xf>
    <xf numFmtId="0" fontId="66" fillId="40" borderId="11" xfId="0" applyFont="1" applyFill="1" applyBorder="1" applyAlignment="1">
      <alignment horizontal="center" vertical="center"/>
    </xf>
    <xf numFmtId="178" fontId="60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8" fontId="33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33" fillId="0" borderId="0" xfId="0" applyNumberFormat="1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8" fontId="31" fillId="0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7" fontId="24" fillId="0" borderId="21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66" fillId="0" borderId="11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78" fontId="0" fillId="0" borderId="0" xfId="0" applyNumberForma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78" fontId="0" fillId="39" borderId="11" xfId="0" applyNumberFormat="1" applyFill="1" applyBorder="1" applyAlignment="1">
      <alignment horizontal="center" vertical="center"/>
    </xf>
    <xf numFmtId="178" fontId="0" fillId="39" borderId="0" xfId="0" applyNumberFormat="1" applyFill="1" applyAlignment="1">
      <alignment horizontal="center" vertical="center"/>
    </xf>
    <xf numFmtId="178" fontId="25" fillId="39" borderId="11" xfId="0" applyNumberFormat="1" applyFont="1" applyFill="1" applyBorder="1" applyAlignment="1">
      <alignment horizontal="center" vertical="center"/>
    </xf>
    <xf numFmtId="178" fontId="25" fillId="39" borderId="0" xfId="0" applyNumberFormat="1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 readingOrder="1"/>
    </xf>
    <xf numFmtId="178" fontId="2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selection activeCell="D69" sqref="D69"/>
    </sheetView>
  </sheetViews>
  <sheetFormatPr defaultColWidth="9.140625" defaultRowHeight="15"/>
  <cols>
    <col min="1" max="1" width="4.140625" style="0" bestFit="1" customWidth="1"/>
    <col min="2" max="2" width="8.00390625" style="0" bestFit="1" customWidth="1"/>
    <col min="3" max="3" width="9.57421875" style="0" bestFit="1" customWidth="1"/>
    <col min="4" max="4" width="10.8515625" style="0" bestFit="1" customWidth="1"/>
    <col min="5" max="13" width="5.140625" style="0" bestFit="1" customWidth="1"/>
    <col min="14" max="24" width="6.140625" style="0" bestFit="1" customWidth="1"/>
    <col min="25" max="40" width="8.140625" style="0" bestFit="1" customWidth="1"/>
    <col min="41" max="44" width="8.00390625" style="0" bestFit="1" customWidth="1"/>
  </cols>
  <sheetData>
    <row r="1" spans="1:44" ht="15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P1" t="s">
        <v>186</v>
      </c>
      <c r="Q1" t="s">
        <v>187</v>
      </c>
      <c r="R1" t="s">
        <v>188</v>
      </c>
      <c r="S1" t="s">
        <v>189</v>
      </c>
      <c r="T1" t="s">
        <v>190</v>
      </c>
      <c r="U1" t="s">
        <v>191</v>
      </c>
      <c r="V1" t="s">
        <v>192</v>
      </c>
      <c r="W1" t="s">
        <v>193</v>
      </c>
      <c r="X1" t="s">
        <v>194</v>
      </c>
      <c r="Y1" t="s">
        <v>195</v>
      </c>
      <c r="Z1" t="s">
        <v>196</v>
      </c>
      <c r="AA1" t="s">
        <v>197</v>
      </c>
      <c r="AB1" t="s">
        <v>198</v>
      </c>
      <c r="AC1" t="s">
        <v>199</v>
      </c>
      <c r="AD1" t="s">
        <v>200</v>
      </c>
      <c r="AE1" t="s">
        <v>201</v>
      </c>
      <c r="AF1" t="s">
        <v>202</v>
      </c>
      <c r="AG1" t="s">
        <v>203</v>
      </c>
      <c r="AH1" t="s">
        <v>204</v>
      </c>
      <c r="AI1" t="s">
        <v>205</v>
      </c>
      <c r="AJ1" t="s">
        <v>206</v>
      </c>
      <c r="AK1" t="s">
        <v>207</v>
      </c>
      <c r="AL1" t="s">
        <v>208</v>
      </c>
      <c r="AM1" t="s">
        <v>209</v>
      </c>
      <c r="AN1" t="s">
        <v>210</v>
      </c>
      <c r="AO1" t="s">
        <v>211</v>
      </c>
      <c r="AP1" t="s">
        <v>212</v>
      </c>
      <c r="AQ1" t="s">
        <v>213</v>
      </c>
      <c r="AR1" t="s">
        <v>214</v>
      </c>
    </row>
    <row r="2" spans="1:33" ht="15">
      <c r="A2">
        <v>3</v>
      </c>
      <c r="B2">
        <v>4707651</v>
      </c>
      <c r="C2" s="20">
        <v>0.5214004629629629</v>
      </c>
      <c r="D2" s="20">
        <v>0.5509027777777779</v>
      </c>
      <c r="E2">
        <v>51</v>
      </c>
      <c r="F2">
        <v>40</v>
      </c>
      <c r="G2">
        <v>32</v>
      </c>
      <c r="H2">
        <v>33</v>
      </c>
      <c r="I2">
        <v>34</v>
      </c>
      <c r="J2">
        <v>37</v>
      </c>
      <c r="K2">
        <v>39</v>
      </c>
      <c r="L2">
        <v>38</v>
      </c>
      <c r="M2">
        <v>36</v>
      </c>
      <c r="Y2" s="20">
        <v>0.5232291666666666</v>
      </c>
      <c r="Z2" s="20">
        <v>0.5274305555555555</v>
      </c>
      <c r="AA2" s="20">
        <v>0.530462962962963</v>
      </c>
      <c r="AB2" s="20">
        <v>0.5331018518518519</v>
      </c>
      <c r="AC2" s="20">
        <v>0.5354976851851853</v>
      </c>
      <c r="AD2" s="20">
        <v>0.5395949074074075</v>
      </c>
      <c r="AE2" s="20">
        <v>0.542337962962963</v>
      </c>
      <c r="AF2" s="20">
        <v>0.5443981481481481</v>
      </c>
      <c r="AG2" s="20">
        <v>0.5455902777777778</v>
      </c>
    </row>
    <row r="3" spans="1:39" ht="15">
      <c r="A3">
        <v>4</v>
      </c>
      <c r="B3">
        <v>4851119</v>
      </c>
      <c r="C3" s="20">
        <v>0.5133101851851852</v>
      </c>
      <c r="D3" s="20">
        <v>0.5577546296296296</v>
      </c>
      <c r="E3">
        <v>51</v>
      </c>
      <c r="F3">
        <v>52</v>
      </c>
      <c r="G3">
        <v>61</v>
      </c>
      <c r="H3">
        <v>40</v>
      </c>
      <c r="I3">
        <v>32</v>
      </c>
      <c r="J3">
        <v>34</v>
      </c>
      <c r="K3">
        <v>33</v>
      </c>
      <c r="L3">
        <v>42</v>
      </c>
      <c r="M3">
        <v>41</v>
      </c>
      <c r="N3">
        <v>37</v>
      </c>
      <c r="O3">
        <v>39</v>
      </c>
      <c r="P3">
        <v>31</v>
      </c>
      <c r="Q3">
        <v>35</v>
      </c>
      <c r="R3">
        <v>36</v>
      </c>
      <c r="S3">
        <v>38</v>
      </c>
      <c r="Y3" s="20">
        <v>0.5155324074074074</v>
      </c>
      <c r="Z3" s="20">
        <v>0.5155555555555555</v>
      </c>
      <c r="AA3" s="20">
        <v>0.5174768518518519</v>
      </c>
      <c r="AB3" s="20">
        <v>0.5193981481481481</v>
      </c>
      <c r="AC3" s="20">
        <v>0.5217824074074074</v>
      </c>
      <c r="AD3" s="20">
        <v>0.5236226851851852</v>
      </c>
      <c r="AE3" s="20">
        <v>0.5256712962962963</v>
      </c>
      <c r="AF3" s="20">
        <v>0.5290393518518518</v>
      </c>
      <c r="AG3" s="20">
        <v>0.5312268518518518</v>
      </c>
      <c r="AH3" s="20">
        <v>0.5335532407407407</v>
      </c>
      <c r="AI3" s="20">
        <v>0.5360532407407407</v>
      </c>
      <c r="AJ3" s="20">
        <v>0.5398263888888889</v>
      </c>
      <c r="AK3" s="20">
        <v>0.5437731481481481</v>
      </c>
      <c r="AL3" s="20">
        <v>0.5480439814814815</v>
      </c>
      <c r="AM3" s="20">
        <v>0.5498842592592593</v>
      </c>
    </row>
    <row r="4" spans="1:36" ht="15">
      <c r="A4">
        <v>5</v>
      </c>
      <c r="B4">
        <v>4851106</v>
      </c>
      <c r="C4" s="20">
        <v>0.5005902777777778</v>
      </c>
      <c r="D4" s="20">
        <v>0.5617824074074074</v>
      </c>
      <c r="E4">
        <v>40</v>
      </c>
      <c r="F4">
        <v>50</v>
      </c>
      <c r="G4">
        <v>52</v>
      </c>
      <c r="H4">
        <v>61</v>
      </c>
      <c r="I4">
        <v>40</v>
      </c>
      <c r="J4">
        <v>50</v>
      </c>
      <c r="K4">
        <v>61</v>
      </c>
      <c r="L4">
        <v>62</v>
      </c>
      <c r="M4">
        <v>35</v>
      </c>
      <c r="N4">
        <v>37</v>
      </c>
      <c r="O4">
        <v>34</v>
      </c>
      <c r="P4">
        <v>32</v>
      </c>
      <c r="Y4" s="20">
        <v>0.5013194444444444</v>
      </c>
      <c r="Z4" s="20">
        <v>0.5024884259259259</v>
      </c>
      <c r="AA4" s="20">
        <v>0.5033912037037037</v>
      </c>
      <c r="AB4" s="20">
        <v>0.5040625</v>
      </c>
      <c r="AC4" s="20">
        <v>0.5070949074074075</v>
      </c>
      <c r="AD4" s="20">
        <v>0.5083680555555555</v>
      </c>
      <c r="AE4" s="20">
        <v>0.5105902777777778</v>
      </c>
      <c r="AF4" s="20">
        <v>0.5112962962962962</v>
      </c>
      <c r="AG4" s="20">
        <v>0.5244560185185185</v>
      </c>
      <c r="AH4" s="20">
        <v>0.5437962962962963</v>
      </c>
      <c r="AI4" s="20">
        <v>0.5529398148148148</v>
      </c>
      <c r="AJ4" s="20">
        <v>0.5543055555555555</v>
      </c>
    </row>
    <row r="5" spans="1:36" ht="15">
      <c r="A5">
        <v>6</v>
      </c>
      <c r="B5">
        <v>4851133</v>
      </c>
      <c r="C5" s="20">
        <v>0.526875</v>
      </c>
      <c r="D5" s="20">
        <v>0.5673842592592593</v>
      </c>
      <c r="E5">
        <v>51</v>
      </c>
      <c r="F5">
        <v>40</v>
      </c>
      <c r="G5">
        <v>32</v>
      </c>
      <c r="H5">
        <v>34</v>
      </c>
      <c r="I5">
        <v>33</v>
      </c>
      <c r="J5">
        <v>42</v>
      </c>
      <c r="K5">
        <v>41</v>
      </c>
      <c r="L5">
        <v>37</v>
      </c>
      <c r="M5">
        <v>38</v>
      </c>
      <c r="Y5" s="20">
        <v>0.5289699074074073</v>
      </c>
      <c r="Z5" s="20">
        <v>0.5313078703703703</v>
      </c>
      <c r="AA5" s="20">
        <v>0.5341435185185185</v>
      </c>
      <c r="AB5" s="20">
        <v>0.5376504629629629</v>
      </c>
      <c r="AC5" s="20">
        <v>0.5402893518518518</v>
      </c>
      <c r="AD5" s="20">
        <v>0.5459837962962962</v>
      </c>
      <c r="AE5" s="20">
        <v>0.550150462962963</v>
      </c>
      <c r="AF5" s="20">
        <v>0.5551041666666666</v>
      </c>
      <c r="AG5" s="20">
        <v>0.5583217592592592</v>
      </c>
      <c r="AH5" s="20"/>
      <c r="AI5" s="20"/>
      <c r="AJ5" s="20"/>
    </row>
    <row r="6" spans="1:36" ht="15">
      <c r="A6">
        <v>7</v>
      </c>
      <c r="B6">
        <v>4509556</v>
      </c>
      <c r="C6" s="20">
        <v>0.5006828703703704</v>
      </c>
      <c r="D6" s="20">
        <v>0.5711921296296296</v>
      </c>
      <c r="E6">
        <v>40</v>
      </c>
      <c r="F6">
        <v>50</v>
      </c>
      <c r="G6">
        <v>61</v>
      </c>
      <c r="H6">
        <v>62</v>
      </c>
      <c r="I6">
        <v>61</v>
      </c>
      <c r="J6">
        <v>62</v>
      </c>
      <c r="K6">
        <v>34</v>
      </c>
      <c r="L6">
        <v>37</v>
      </c>
      <c r="M6">
        <v>31</v>
      </c>
      <c r="N6">
        <v>35</v>
      </c>
      <c r="Y6" s="20">
        <v>0.5013310185185186</v>
      </c>
      <c r="Z6" s="20">
        <v>0.5024652777777777</v>
      </c>
      <c r="AA6" s="20">
        <v>0.5039930555555555</v>
      </c>
      <c r="AB6" s="20">
        <v>0.5051273148148149</v>
      </c>
      <c r="AC6" s="20">
        <v>0.5146180555555556</v>
      </c>
      <c r="AD6" s="20">
        <v>0.5151967592592592</v>
      </c>
      <c r="AE6" s="20">
        <v>0.5275810185185185</v>
      </c>
      <c r="AF6" s="20">
        <v>0.5298032407407408</v>
      </c>
      <c r="AG6" s="20">
        <v>0.5378703703703703</v>
      </c>
      <c r="AH6" s="20">
        <v>0.5429976851851852</v>
      </c>
      <c r="AI6" s="20"/>
      <c r="AJ6" s="20"/>
    </row>
    <row r="7" spans="1:39" ht="15">
      <c r="A7">
        <v>8</v>
      </c>
      <c r="B7">
        <v>4851139</v>
      </c>
      <c r="C7" s="20">
        <v>0.5137152777777778</v>
      </c>
      <c r="D7" s="20">
        <v>0.5720833333333334</v>
      </c>
      <c r="E7">
        <v>52</v>
      </c>
      <c r="F7">
        <v>61</v>
      </c>
      <c r="G7">
        <v>62</v>
      </c>
      <c r="H7">
        <v>40</v>
      </c>
      <c r="I7">
        <v>32</v>
      </c>
      <c r="J7">
        <v>34</v>
      </c>
      <c r="K7">
        <v>33</v>
      </c>
      <c r="L7">
        <v>42</v>
      </c>
      <c r="M7">
        <v>41</v>
      </c>
      <c r="N7">
        <v>37</v>
      </c>
      <c r="O7">
        <v>39</v>
      </c>
      <c r="P7">
        <v>35</v>
      </c>
      <c r="Q7">
        <v>31</v>
      </c>
      <c r="R7">
        <v>36</v>
      </c>
      <c r="S7">
        <v>38</v>
      </c>
      <c r="Y7" s="20">
        <v>0.5158912037037037</v>
      </c>
      <c r="Z7" s="20">
        <v>0.5172222222222222</v>
      </c>
      <c r="AA7" s="20">
        <v>0.5185069444444445</v>
      </c>
      <c r="AB7" s="20">
        <v>0.5204861111111111</v>
      </c>
      <c r="AC7" s="20">
        <v>0.5228935185185185</v>
      </c>
      <c r="AD7" s="20">
        <v>0.5250694444444445</v>
      </c>
      <c r="AE7" s="20">
        <v>0.5270601851851852</v>
      </c>
      <c r="AF7" s="20">
        <v>0.5312152777777778</v>
      </c>
      <c r="AG7" s="20">
        <v>0.5366087962962963</v>
      </c>
      <c r="AH7" s="20">
        <v>0.5392824074074074</v>
      </c>
      <c r="AI7" s="20">
        <v>0.5425231481481482</v>
      </c>
      <c r="AJ7" s="20">
        <v>0.5479513888888888</v>
      </c>
      <c r="AK7" s="20">
        <v>0.550613425925926</v>
      </c>
      <c r="AL7" s="20">
        <v>0.5574768518518519</v>
      </c>
      <c r="AM7" s="20">
        <v>0.5592708333333333</v>
      </c>
    </row>
    <row r="8" spans="1:39" ht="15">
      <c r="A8">
        <v>9</v>
      </c>
      <c r="B8">
        <v>4851139</v>
      </c>
      <c r="C8" s="20">
        <v>0.5137152777777778</v>
      </c>
      <c r="D8" s="20">
        <v>0.5720833333333334</v>
      </c>
      <c r="E8">
        <v>52</v>
      </c>
      <c r="F8">
        <v>61</v>
      </c>
      <c r="G8">
        <v>62</v>
      </c>
      <c r="H8">
        <v>40</v>
      </c>
      <c r="I8">
        <v>32</v>
      </c>
      <c r="J8">
        <v>34</v>
      </c>
      <c r="K8">
        <v>33</v>
      </c>
      <c r="L8">
        <v>42</v>
      </c>
      <c r="M8">
        <v>41</v>
      </c>
      <c r="N8">
        <v>37</v>
      </c>
      <c r="O8">
        <v>39</v>
      </c>
      <c r="P8">
        <v>35</v>
      </c>
      <c r="Q8">
        <v>31</v>
      </c>
      <c r="R8">
        <v>36</v>
      </c>
      <c r="S8">
        <v>38</v>
      </c>
      <c r="Y8" s="20">
        <v>0.5158912037037037</v>
      </c>
      <c r="Z8" s="20">
        <v>0.5172222222222222</v>
      </c>
      <c r="AA8" s="20">
        <v>0.5185069444444445</v>
      </c>
      <c r="AB8" s="20">
        <v>0.5204861111111111</v>
      </c>
      <c r="AC8" s="20">
        <v>0.5228935185185185</v>
      </c>
      <c r="AD8" s="20">
        <v>0.5250694444444445</v>
      </c>
      <c r="AE8" s="20">
        <v>0.5270601851851852</v>
      </c>
      <c r="AF8" s="20">
        <v>0.5312152777777778</v>
      </c>
      <c r="AG8" s="20">
        <v>0.5366087962962963</v>
      </c>
      <c r="AH8" s="20">
        <v>0.5392824074074074</v>
      </c>
      <c r="AI8" s="20">
        <v>0.5425231481481482</v>
      </c>
      <c r="AJ8" s="20">
        <v>0.5479513888888888</v>
      </c>
      <c r="AK8" s="20">
        <v>0.550613425925926</v>
      </c>
      <c r="AL8" s="20">
        <v>0.5574768518518519</v>
      </c>
      <c r="AM8" s="20">
        <v>0.5592708333333333</v>
      </c>
    </row>
    <row r="9" spans="1:36" ht="15">
      <c r="A9">
        <v>10</v>
      </c>
      <c r="B9">
        <v>4707655</v>
      </c>
      <c r="C9" s="20">
        <v>0.500613425925926</v>
      </c>
      <c r="D9" s="20">
        <v>0.5786226851851851</v>
      </c>
      <c r="E9">
        <v>40</v>
      </c>
      <c r="F9">
        <v>50</v>
      </c>
      <c r="G9">
        <v>51</v>
      </c>
      <c r="H9">
        <v>61</v>
      </c>
      <c r="I9">
        <v>40</v>
      </c>
      <c r="J9">
        <v>50</v>
      </c>
      <c r="K9">
        <v>61</v>
      </c>
      <c r="L9">
        <v>62</v>
      </c>
      <c r="M9">
        <v>36</v>
      </c>
      <c r="N9">
        <v>37</v>
      </c>
      <c r="O9">
        <v>34</v>
      </c>
      <c r="P9">
        <v>32</v>
      </c>
      <c r="Y9" s="20">
        <v>0.5013888888888889</v>
      </c>
      <c r="Z9" s="20">
        <v>0.5025115740740741</v>
      </c>
      <c r="AA9" s="20">
        <v>0.5040625</v>
      </c>
      <c r="AB9" s="20">
        <v>0.505011574074074</v>
      </c>
      <c r="AC9" s="20">
        <v>0.5067939814814815</v>
      </c>
      <c r="AD9" s="20">
        <v>0.5085185185185185</v>
      </c>
      <c r="AE9" s="20">
        <v>0.5113078703703704</v>
      </c>
      <c r="AF9" s="20">
        <v>0.5118981481481482</v>
      </c>
      <c r="AG9" s="20">
        <v>0.5285416666666667</v>
      </c>
      <c r="AH9" s="20">
        <v>0.5571990740740741</v>
      </c>
      <c r="AI9" s="20">
        <v>0.570462962962963</v>
      </c>
      <c r="AJ9" s="20">
        <v>0.571875</v>
      </c>
    </row>
    <row r="10" spans="1:36" ht="15">
      <c r="A10">
        <v>11</v>
      </c>
      <c r="B10">
        <v>4502665</v>
      </c>
      <c r="C10" s="20">
        <v>0.5008564814814814</v>
      </c>
      <c r="D10" s="20">
        <v>0.5807407407407407</v>
      </c>
      <c r="E10">
        <v>40</v>
      </c>
      <c r="F10">
        <v>50</v>
      </c>
      <c r="G10">
        <v>52</v>
      </c>
      <c r="H10">
        <v>40</v>
      </c>
      <c r="I10">
        <v>50</v>
      </c>
      <c r="J10">
        <v>61</v>
      </c>
      <c r="K10">
        <v>62</v>
      </c>
      <c r="L10">
        <v>36</v>
      </c>
      <c r="M10">
        <v>39</v>
      </c>
      <c r="N10">
        <v>32</v>
      </c>
      <c r="Y10" s="20">
        <v>0.5017939814814815</v>
      </c>
      <c r="Z10" s="20">
        <v>0.5029976851851852</v>
      </c>
      <c r="AA10" s="20">
        <v>0.5044212962962963</v>
      </c>
      <c r="AB10" s="20">
        <v>0.5071412037037036</v>
      </c>
      <c r="AC10" s="20">
        <v>0.5083796296296296</v>
      </c>
      <c r="AD10" s="20">
        <v>0.5105671296296296</v>
      </c>
      <c r="AE10" s="20">
        <v>0.5111342592592593</v>
      </c>
      <c r="AF10" s="20">
        <v>0.5221990740740741</v>
      </c>
      <c r="AG10" s="20">
        <v>0.5677314814814814</v>
      </c>
      <c r="AH10" s="20">
        <v>0.5731018518518519</v>
      </c>
      <c r="AI10" s="20"/>
      <c r="AJ10" s="20"/>
    </row>
    <row r="11" spans="1:36" ht="15">
      <c r="A11">
        <v>12</v>
      </c>
      <c r="B11">
        <v>4851128</v>
      </c>
      <c r="C11" s="20">
        <v>0.5220138888888889</v>
      </c>
      <c r="D11" s="20">
        <v>0.5823032407407408</v>
      </c>
      <c r="E11">
        <v>40</v>
      </c>
      <c r="F11">
        <v>32</v>
      </c>
      <c r="G11">
        <v>34</v>
      </c>
      <c r="H11">
        <v>33</v>
      </c>
      <c r="I11">
        <v>41</v>
      </c>
      <c r="J11">
        <v>37</v>
      </c>
      <c r="K11">
        <v>39</v>
      </c>
      <c r="L11">
        <v>35</v>
      </c>
      <c r="M11">
        <v>36</v>
      </c>
      <c r="N11">
        <v>38</v>
      </c>
      <c r="Y11" s="20">
        <v>0.5290162037037037</v>
      </c>
      <c r="Z11" s="20">
        <v>0.5318518518518519</v>
      </c>
      <c r="AA11" s="20">
        <v>0.5336921296296296</v>
      </c>
      <c r="AB11" s="20">
        <v>0.5351851851851852</v>
      </c>
      <c r="AC11" s="20">
        <v>0.5512962962962963</v>
      </c>
      <c r="AD11" s="20">
        <v>0.554537037037037</v>
      </c>
      <c r="AE11" s="20">
        <v>0.5612037037037038</v>
      </c>
      <c r="AF11" s="20">
        <v>0.5696180555555556</v>
      </c>
      <c r="AG11" s="20">
        <v>0.5731944444444445</v>
      </c>
      <c r="AH11" s="20">
        <v>0.5747222222222222</v>
      </c>
      <c r="AI11" s="20"/>
      <c r="AJ11" s="20"/>
    </row>
    <row r="12" spans="1:36" ht="15">
      <c r="A12">
        <v>13</v>
      </c>
      <c r="B12">
        <v>4711578</v>
      </c>
      <c r="C12" s="20">
        <v>0.51375</v>
      </c>
      <c r="D12" s="20">
        <v>0.5847337962962963</v>
      </c>
      <c r="E12">
        <v>52</v>
      </c>
      <c r="F12">
        <v>61</v>
      </c>
      <c r="G12">
        <v>62</v>
      </c>
      <c r="H12">
        <v>32</v>
      </c>
      <c r="I12">
        <v>38</v>
      </c>
      <c r="J12">
        <v>39</v>
      </c>
      <c r="K12">
        <v>37</v>
      </c>
      <c r="L12">
        <v>50</v>
      </c>
      <c r="M12">
        <v>40</v>
      </c>
      <c r="N12">
        <v>36</v>
      </c>
      <c r="Y12" s="20">
        <v>0.5157986111111111</v>
      </c>
      <c r="Z12" s="20">
        <v>0.5173958333333334</v>
      </c>
      <c r="AA12" s="20">
        <v>0.5180787037037037</v>
      </c>
      <c r="AB12" s="20">
        <v>0.5360648148148148</v>
      </c>
      <c r="AC12" s="20">
        <v>0.5378009259259259</v>
      </c>
      <c r="AD12" s="20">
        <v>0.5408680555555555</v>
      </c>
      <c r="AE12" s="20">
        <v>0.5453125</v>
      </c>
      <c r="AF12" s="20">
        <v>0.5649652777777777</v>
      </c>
      <c r="AG12" s="20">
        <v>0.5685416666666666</v>
      </c>
      <c r="AH12" s="20">
        <v>0.5796527777777778</v>
      </c>
      <c r="AI12" s="20"/>
      <c r="AJ12" s="20"/>
    </row>
    <row r="13" spans="1:36" ht="15">
      <c r="A13">
        <v>14</v>
      </c>
      <c r="B13">
        <v>4711578</v>
      </c>
      <c r="C13" s="20">
        <v>0.51375</v>
      </c>
      <c r="D13" s="20">
        <v>0.5847337962962963</v>
      </c>
      <c r="E13">
        <v>52</v>
      </c>
      <c r="F13">
        <v>61</v>
      </c>
      <c r="G13">
        <v>62</v>
      </c>
      <c r="H13">
        <v>32</v>
      </c>
      <c r="I13">
        <v>38</v>
      </c>
      <c r="J13">
        <v>39</v>
      </c>
      <c r="K13">
        <v>37</v>
      </c>
      <c r="L13">
        <v>50</v>
      </c>
      <c r="M13">
        <v>40</v>
      </c>
      <c r="N13">
        <v>36</v>
      </c>
      <c r="Y13" s="20">
        <v>0.5157986111111111</v>
      </c>
      <c r="Z13" s="20">
        <v>0.5173958333333334</v>
      </c>
      <c r="AA13" s="20">
        <v>0.5180787037037037</v>
      </c>
      <c r="AB13" s="20">
        <v>0.5360648148148148</v>
      </c>
      <c r="AC13" s="20">
        <v>0.5378009259259259</v>
      </c>
      <c r="AD13" s="20">
        <v>0.5408680555555555</v>
      </c>
      <c r="AE13" s="20">
        <v>0.5453125</v>
      </c>
      <c r="AF13" s="20">
        <v>0.5649652777777777</v>
      </c>
      <c r="AG13" s="20">
        <v>0.5685416666666666</v>
      </c>
      <c r="AH13" s="20">
        <v>0.5796527777777778</v>
      </c>
      <c r="AI13" s="20"/>
      <c r="AJ13" s="20"/>
    </row>
    <row r="14" spans="1:36" ht="15">
      <c r="A14">
        <v>15</v>
      </c>
      <c r="B14">
        <v>4711578</v>
      </c>
      <c r="C14" s="20">
        <v>0.51375</v>
      </c>
      <c r="D14" s="20">
        <v>0.5847337962962963</v>
      </c>
      <c r="E14">
        <v>52</v>
      </c>
      <c r="F14">
        <v>61</v>
      </c>
      <c r="G14">
        <v>62</v>
      </c>
      <c r="H14">
        <v>32</v>
      </c>
      <c r="I14">
        <v>38</v>
      </c>
      <c r="J14">
        <v>39</v>
      </c>
      <c r="K14">
        <v>37</v>
      </c>
      <c r="L14">
        <v>50</v>
      </c>
      <c r="M14">
        <v>40</v>
      </c>
      <c r="N14">
        <v>36</v>
      </c>
      <c r="Y14" s="20">
        <v>0.5157986111111111</v>
      </c>
      <c r="Z14" s="20">
        <v>0.5173958333333334</v>
      </c>
      <c r="AA14" s="20">
        <v>0.5180787037037037</v>
      </c>
      <c r="AB14" s="20">
        <v>0.5360648148148148</v>
      </c>
      <c r="AC14" s="20">
        <v>0.5378009259259259</v>
      </c>
      <c r="AD14" s="20">
        <v>0.5408680555555555</v>
      </c>
      <c r="AE14" s="20">
        <v>0.5453125</v>
      </c>
      <c r="AF14" s="20">
        <v>0.5649652777777777</v>
      </c>
      <c r="AG14" s="20">
        <v>0.5685416666666666</v>
      </c>
      <c r="AH14" s="20">
        <v>0.5796527777777778</v>
      </c>
      <c r="AI14" s="20"/>
      <c r="AJ14" s="20"/>
    </row>
    <row r="15" spans="1:36" ht="15">
      <c r="A15">
        <v>16</v>
      </c>
      <c r="B15">
        <v>4711552</v>
      </c>
      <c r="C15" s="20">
        <v>0.5173032407407407</v>
      </c>
      <c r="D15" s="20">
        <v>0.5855208333333334</v>
      </c>
      <c r="E15">
        <v>40</v>
      </c>
      <c r="F15">
        <v>32</v>
      </c>
      <c r="G15">
        <v>34</v>
      </c>
      <c r="H15">
        <v>33</v>
      </c>
      <c r="I15">
        <v>42</v>
      </c>
      <c r="J15">
        <v>37</v>
      </c>
      <c r="K15">
        <v>39</v>
      </c>
      <c r="L15">
        <v>31</v>
      </c>
      <c r="M15">
        <v>35</v>
      </c>
      <c r="N15">
        <v>38</v>
      </c>
      <c r="O15">
        <v>36</v>
      </c>
      <c r="Y15" s="20">
        <v>0.521886574074074</v>
      </c>
      <c r="Z15" s="20">
        <v>0.5284953703703704</v>
      </c>
      <c r="AA15" s="20">
        <v>0.5303587962962962</v>
      </c>
      <c r="AB15" s="20">
        <v>0.5322569444444444</v>
      </c>
      <c r="AC15" s="20">
        <v>0.5376504629629629</v>
      </c>
      <c r="AD15" s="20">
        <v>0.5477314814814814</v>
      </c>
      <c r="AE15" s="20">
        <v>0.5519791666666667</v>
      </c>
      <c r="AF15" s="20">
        <v>0.5568055555555556</v>
      </c>
      <c r="AG15" s="20">
        <v>0.5641898148148148</v>
      </c>
      <c r="AH15" s="20">
        <v>0.5696064814814815</v>
      </c>
      <c r="AI15" s="20">
        <v>0.5715625</v>
      </c>
      <c r="AJ15" s="20"/>
    </row>
    <row r="16" spans="1:39" ht="15">
      <c r="A16">
        <v>17</v>
      </c>
      <c r="B16">
        <v>4509583</v>
      </c>
      <c r="C16" s="20">
        <v>0.5172569444444445</v>
      </c>
      <c r="D16" s="20">
        <v>0.5888078703703704</v>
      </c>
      <c r="E16">
        <v>52</v>
      </c>
      <c r="F16">
        <v>61</v>
      </c>
      <c r="G16">
        <v>62</v>
      </c>
      <c r="H16">
        <v>40</v>
      </c>
      <c r="I16">
        <v>36</v>
      </c>
      <c r="J16">
        <v>38</v>
      </c>
      <c r="K16">
        <v>32</v>
      </c>
      <c r="L16">
        <v>34</v>
      </c>
      <c r="M16">
        <v>33</v>
      </c>
      <c r="N16">
        <v>42</v>
      </c>
      <c r="O16">
        <v>41</v>
      </c>
      <c r="P16">
        <v>37</v>
      </c>
      <c r="Q16">
        <v>39</v>
      </c>
      <c r="R16">
        <v>31</v>
      </c>
      <c r="S16">
        <v>35</v>
      </c>
      <c r="Y16" s="20">
        <v>0.5193981481481481</v>
      </c>
      <c r="Z16" s="20">
        <v>0.5219097222222222</v>
      </c>
      <c r="AA16" s="20">
        <v>0.5229513888888889</v>
      </c>
      <c r="AB16" s="20">
        <v>0.5235069444444445</v>
      </c>
      <c r="AC16" s="20">
        <v>0.5308680555555555</v>
      </c>
      <c r="AD16" s="20">
        <v>0.5335416666666667</v>
      </c>
      <c r="AE16" s="20">
        <v>0.5382175925925926</v>
      </c>
      <c r="AF16" s="20">
        <v>0.5410532407407408</v>
      </c>
      <c r="AG16" s="20">
        <v>0.5435300925925927</v>
      </c>
      <c r="AH16" s="20">
        <v>0.5471875</v>
      </c>
      <c r="AI16" s="20">
        <v>0.551400462962963</v>
      </c>
      <c r="AJ16" s="20">
        <v>0.5570370370370371</v>
      </c>
      <c r="AK16" s="20">
        <v>0.5621180555555555</v>
      </c>
      <c r="AL16" s="20">
        <v>0.5701273148148148</v>
      </c>
      <c r="AM16" s="20">
        <v>0.5773726851851851</v>
      </c>
    </row>
    <row r="17" spans="1:36" ht="15">
      <c r="A17">
        <v>18</v>
      </c>
      <c r="B17">
        <v>4502666</v>
      </c>
      <c r="C17" s="20">
        <v>0.5602314814814815</v>
      </c>
      <c r="D17" s="20">
        <v>0.5936805555555555</v>
      </c>
      <c r="E17">
        <v>40</v>
      </c>
      <c r="F17">
        <v>36</v>
      </c>
      <c r="G17">
        <v>35</v>
      </c>
      <c r="H17">
        <v>31</v>
      </c>
      <c r="I17">
        <v>39</v>
      </c>
      <c r="J17">
        <v>37</v>
      </c>
      <c r="K17">
        <v>41</v>
      </c>
      <c r="L17">
        <v>42</v>
      </c>
      <c r="M17">
        <v>33</v>
      </c>
      <c r="N17">
        <v>34</v>
      </c>
      <c r="O17">
        <v>32</v>
      </c>
      <c r="P17">
        <v>38</v>
      </c>
      <c r="Y17" s="20">
        <v>0.5634490740740741</v>
      </c>
      <c r="Z17" s="20">
        <v>0.5651851851851851</v>
      </c>
      <c r="AA17" s="20">
        <v>0.5677546296296296</v>
      </c>
      <c r="AB17" s="20">
        <v>0.5701504629629629</v>
      </c>
      <c r="AC17" s="20">
        <v>0.5734953703703703</v>
      </c>
      <c r="AD17" s="20">
        <v>0.575474537037037</v>
      </c>
      <c r="AE17" s="20">
        <v>0.5773958333333333</v>
      </c>
      <c r="AF17" s="20">
        <v>0.5796990740740741</v>
      </c>
      <c r="AG17" s="20">
        <v>0.5830324074074075</v>
      </c>
      <c r="AH17" s="20">
        <v>0.5846527777777778</v>
      </c>
      <c r="AI17" s="20">
        <v>0.5866435185185185</v>
      </c>
      <c r="AJ17" s="20">
        <v>0.5881134259259259</v>
      </c>
    </row>
    <row r="18" spans="1:37" ht="15">
      <c r="A18">
        <v>19</v>
      </c>
      <c r="B18">
        <v>4711570</v>
      </c>
      <c r="C18" s="20">
        <v>0.5006481481481482</v>
      </c>
      <c r="D18" s="20">
        <v>0.5944791666666667</v>
      </c>
      <c r="E18">
        <v>40</v>
      </c>
      <c r="F18">
        <v>50</v>
      </c>
      <c r="G18">
        <v>51</v>
      </c>
      <c r="H18">
        <v>61</v>
      </c>
      <c r="I18">
        <v>40</v>
      </c>
      <c r="J18">
        <v>50</v>
      </c>
      <c r="K18">
        <v>51</v>
      </c>
      <c r="L18">
        <v>61</v>
      </c>
      <c r="M18">
        <v>36</v>
      </c>
      <c r="N18">
        <v>39</v>
      </c>
      <c r="O18">
        <v>32</v>
      </c>
      <c r="P18">
        <v>33</v>
      </c>
      <c r="Q18">
        <v>34</v>
      </c>
      <c r="Y18" s="20">
        <v>0.5016319444444445</v>
      </c>
      <c r="Z18" s="20">
        <v>0.5026273148148148</v>
      </c>
      <c r="AA18" s="20">
        <v>0.5040856481481482</v>
      </c>
      <c r="AB18" s="20">
        <v>0.5045717592592592</v>
      </c>
      <c r="AC18" s="20">
        <v>0.5092361111111111</v>
      </c>
      <c r="AD18" s="20">
        <v>0.5105671296296296</v>
      </c>
      <c r="AE18" s="20">
        <v>0.5117592592592592</v>
      </c>
      <c r="AF18" s="20">
        <v>0.512974537037037</v>
      </c>
      <c r="AG18" s="20">
        <v>0.5182291666666666</v>
      </c>
      <c r="AH18" s="20">
        <v>0.5238310185185185</v>
      </c>
      <c r="AI18" s="20">
        <v>0.5260648148148148</v>
      </c>
      <c r="AJ18" s="20">
        <v>0.5285763888888889</v>
      </c>
      <c r="AK18" s="20">
        <v>0.5403587962962962</v>
      </c>
    </row>
    <row r="19" spans="1:36" ht="15">
      <c r="A19">
        <v>20</v>
      </c>
      <c r="B19">
        <v>4711768</v>
      </c>
      <c r="C19" s="20">
        <v>0.5422337962962963</v>
      </c>
      <c r="D19" s="20">
        <v>0.5977893518518519</v>
      </c>
      <c r="E19">
        <v>40</v>
      </c>
      <c r="F19">
        <v>50</v>
      </c>
      <c r="G19">
        <v>61</v>
      </c>
      <c r="H19">
        <v>62</v>
      </c>
      <c r="I19">
        <v>40</v>
      </c>
      <c r="J19">
        <v>50</v>
      </c>
      <c r="K19">
        <v>61</v>
      </c>
      <c r="L19">
        <v>62</v>
      </c>
      <c r="M19">
        <v>37</v>
      </c>
      <c r="N19">
        <v>41</v>
      </c>
      <c r="O19">
        <v>42</v>
      </c>
      <c r="Y19" s="20">
        <v>0.5429976851851852</v>
      </c>
      <c r="Z19" s="20">
        <v>0.5441203703703704</v>
      </c>
      <c r="AA19" s="20">
        <v>0.5468287037037037</v>
      </c>
      <c r="AB19" s="20">
        <v>0.5476157407407407</v>
      </c>
      <c r="AC19" s="20">
        <v>0.5493981481481481</v>
      </c>
      <c r="AD19" s="20">
        <v>0.5504166666666667</v>
      </c>
      <c r="AE19" s="20">
        <v>0.5519444444444445</v>
      </c>
      <c r="AF19" s="20">
        <v>0.5524305555555555</v>
      </c>
      <c r="AG19" s="20">
        <v>0.5799537037037037</v>
      </c>
      <c r="AH19" s="20">
        <v>0.5821412037037037</v>
      </c>
      <c r="AI19" s="20">
        <v>0.5845601851851852</v>
      </c>
      <c r="AJ19" s="20"/>
    </row>
    <row r="20" spans="1:36" ht="15">
      <c r="A20">
        <v>21</v>
      </c>
      <c r="B20">
        <v>4711768</v>
      </c>
      <c r="C20" s="20">
        <v>0.5422337962962963</v>
      </c>
      <c r="D20" s="20">
        <v>0.5977893518518519</v>
      </c>
      <c r="E20">
        <v>40</v>
      </c>
      <c r="F20">
        <v>50</v>
      </c>
      <c r="G20">
        <v>61</v>
      </c>
      <c r="H20">
        <v>62</v>
      </c>
      <c r="I20">
        <v>40</v>
      </c>
      <c r="J20">
        <v>50</v>
      </c>
      <c r="K20">
        <v>61</v>
      </c>
      <c r="L20">
        <v>62</v>
      </c>
      <c r="M20">
        <v>37</v>
      </c>
      <c r="N20">
        <v>41</v>
      </c>
      <c r="O20">
        <v>42</v>
      </c>
      <c r="Y20" s="20">
        <v>0.5429976851851852</v>
      </c>
      <c r="Z20" s="20">
        <v>0.5441203703703704</v>
      </c>
      <c r="AA20" s="20">
        <v>0.5468287037037037</v>
      </c>
      <c r="AB20" s="20">
        <v>0.5476157407407407</v>
      </c>
      <c r="AC20" s="20">
        <v>0.5493981481481481</v>
      </c>
      <c r="AD20" s="20">
        <v>0.5504166666666667</v>
      </c>
      <c r="AE20" s="20">
        <v>0.5519444444444445</v>
      </c>
      <c r="AF20" s="20">
        <v>0.5524305555555555</v>
      </c>
      <c r="AG20" s="20">
        <v>0.5799537037037037</v>
      </c>
      <c r="AH20" s="20">
        <v>0.5821412037037037</v>
      </c>
      <c r="AI20" s="20">
        <v>0.5845601851851852</v>
      </c>
      <c r="AJ20" s="20"/>
    </row>
    <row r="21" spans="1:36" ht="15">
      <c r="A21">
        <v>22</v>
      </c>
      <c r="B21">
        <v>4707658</v>
      </c>
      <c r="C21" s="20">
        <v>0.5567361111111111</v>
      </c>
      <c r="D21" s="20">
        <v>0.5986342592592593</v>
      </c>
      <c r="E21">
        <v>40</v>
      </c>
      <c r="F21">
        <v>62</v>
      </c>
      <c r="G21">
        <v>36</v>
      </c>
      <c r="H21">
        <v>38</v>
      </c>
      <c r="Y21" s="20">
        <v>0.5636805555555555</v>
      </c>
      <c r="Z21" s="20">
        <v>0.5641550925925926</v>
      </c>
      <c r="AA21" s="20">
        <v>0.5740625</v>
      </c>
      <c r="AB21" s="20">
        <v>0.5767708333333333</v>
      </c>
      <c r="AC21" s="20"/>
      <c r="AD21" s="20"/>
      <c r="AE21" s="20"/>
      <c r="AF21" s="20"/>
      <c r="AG21" s="20"/>
      <c r="AH21" s="20"/>
      <c r="AI21" s="20"/>
      <c r="AJ21" s="20"/>
    </row>
    <row r="22" spans="1:37" ht="15">
      <c r="A22">
        <v>23</v>
      </c>
      <c r="B22">
        <v>4502696</v>
      </c>
      <c r="C22" s="20">
        <v>0.5422800925925926</v>
      </c>
      <c r="D22" s="20">
        <v>0.61</v>
      </c>
      <c r="E22">
        <v>40</v>
      </c>
      <c r="F22">
        <v>50</v>
      </c>
      <c r="G22">
        <v>51</v>
      </c>
      <c r="H22">
        <v>61</v>
      </c>
      <c r="I22">
        <v>40</v>
      </c>
      <c r="J22">
        <v>50</v>
      </c>
      <c r="K22">
        <v>62</v>
      </c>
      <c r="L22">
        <v>61</v>
      </c>
      <c r="M22">
        <v>33</v>
      </c>
      <c r="N22">
        <v>32</v>
      </c>
      <c r="O22">
        <v>36</v>
      </c>
      <c r="P22">
        <v>39</v>
      </c>
      <c r="Q22">
        <v>41</v>
      </c>
      <c r="Y22" s="20">
        <v>0.5432291666666667</v>
      </c>
      <c r="Z22" s="20">
        <v>0.5447337962962963</v>
      </c>
      <c r="AA22" s="20">
        <v>0.5465162037037037</v>
      </c>
      <c r="AB22" s="20">
        <v>0.5475694444444444</v>
      </c>
      <c r="AC22" s="20">
        <v>0.5498958333333334</v>
      </c>
      <c r="AD22" s="20">
        <v>0.5622685185185184</v>
      </c>
      <c r="AE22" s="20">
        <v>0.564837962962963</v>
      </c>
      <c r="AF22" s="20">
        <v>0.5667592592592593</v>
      </c>
      <c r="AG22" s="20">
        <v>0.5797685185185185</v>
      </c>
      <c r="AH22" s="20">
        <v>0.5846527777777778</v>
      </c>
      <c r="AI22" s="20">
        <v>0.5882291666666667</v>
      </c>
      <c r="AJ22" s="20">
        <v>0.5934027777777778</v>
      </c>
      <c r="AK22" s="20">
        <v>0.6006365740740741</v>
      </c>
    </row>
    <row r="23" spans="1:36" ht="15">
      <c r="A23">
        <v>24</v>
      </c>
      <c r="B23">
        <v>4509574</v>
      </c>
      <c r="C23" s="20">
        <v>0.5422106481481481</v>
      </c>
      <c r="D23" s="20">
        <v>0.6108101851851852</v>
      </c>
      <c r="E23">
        <v>40</v>
      </c>
      <c r="F23">
        <v>50</v>
      </c>
      <c r="G23">
        <v>61</v>
      </c>
      <c r="H23">
        <v>62</v>
      </c>
      <c r="I23">
        <v>40</v>
      </c>
      <c r="J23">
        <v>50</v>
      </c>
      <c r="K23">
        <v>51</v>
      </c>
      <c r="L23">
        <v>61</v>
      </c>
      <c r="M23">
        <v>35</v>
      </c>
      <c r="N23">
        <v>31</v>
      </c>
      <c r="O23">
        <v>37</v>
      </c>
      <c r="Y23" s="20">
        <v>0.5429513888888889</v>
      </c>
      <c r="Z23" s="20">
        <v>0.5441087962962963</v>
      </c>
      <c r="AA23" s="20">
        <v>0.547025462962963</v>
      </c>
      <c r="AB23" s="20">
        <v>0.547511574074074</v>
      </c>
      <c r="AC23" s="20">
        <v>0.5493287037037037</v>
      </c>
      <c r="AD23" s="20">
        <v>0.5504282407407407</v>
      </c>
      <c r="AE23" s="20">
        <v>0.5514930555555556</v>
      </c>
      <c r="AF23" s="20">
        <v>0.5522916666666667</v>
      </c>
      <c r="AG23" s="20">
        <v>0.569375</v>
      </c>
      <c r="AH23" s="20">
        <v>0.577662037037037</v>
      </c>
      <c r="AI23" s="20">
        <v>0.5815509259259259</v>
      </c>
      <c r="AJ23" s="20"/>
    </row>
    <row r="24" spans="1:36" ht="15">
      <c r="A24">
        <v>25</v>
      </c>
      <c r="B24">
        <v>4851268</v>
      </c>
      <c r="C24" s="20">
        <v>0.5422222222222223</v>
      </c>
      <c r="D24" s="20">
        <v>0.6136111111111111</v>
      </c>
      <c r="E24">
        <v>40</v>
      </c>
      <c r="F24">
        <v>50</v>
      </c>
      <c r="G24">
        <v>61</v>
      </c>
      <c r="H24">
        <v>62</v>
      </c>
      <c r="I24">
        <v>40</v>
      </c>
      <c r="J24">
        <v>50</v>
      </c>
      <c r="K24">
        <v>61</v>
      </c>
      <c r="L24">
        <v>62</v>
      </c>
      <c r="M24">
        <v>36</v>
      </c>
      <c r="N24">
        <v>35</v>
      </c>
      <c r="O24">
        <v>39</v>
      </c>
      <c r="P24">
        <v>33</v>
      </c>
      <c r="Y24" s="20">
        <v>0.5429282407407408</v>
      </c>
      <c r="Z24" s="20">
        <v>0.5443402777777778</v>
      </c>
      <c r="AA24" s="20">
        <v>0.5462037037037036</v>
      </c>
      <c r="AB24" s="20">
        <v>0.5466435185185184</v>
      </c>
      <c r="AC24" s="20">
        <v>0.5501388888888888</v>
      </c>
      <c r="AD24" s="20">
        <v>0.5541550925925925</v>
      </c>
      <c r="AE24" s="20">
        <v>0.5560416666666667</v>
      </c>
      <c r="AF24" s="20">
        <v>0.5567476851851852</v>
      </c>
      <c r="AG24" s="20">
        <v>0.5638194444444444</v>
      </c>
      <c r="AH24" s="20">
        <v>0.5722916666666666</v>
      </c>
      <c r="AI24" s="20">
        <v>0.5751851851851851</v>
      </c>
      <c r="AJ24" s="20">
        <v>0.5815393518518518</v>
      </c>
    </row>
    <row r="25" spans="1:36" ht="15">
      <c r="A25">
        <v>26</v>
      </c>
      <c r="B25">
        <v>4711754</v>
      </c>
      <c r="C25" s="20">
        <v>0.5422222222222223</v>
      </c>
      <c r="D25" s="20">
        <v>0.6157175925925926</v>
      </c>
      <c r="E25">
        <v>40</v>
      </c>
      <c r="F25">
        <v>50</v>
      </c>
      <c r="G25">
        <v>62</v>
      </c>
      <c r="H25">
        <v>40</v>
      </c>
      <c r="I25">
        <v>61</v>
      </c>
      <c r="J25">
        <v>36</v>
      </c>
      <c r="K25">
        <v>31</v>
      </c>
      <c r="Y25" s="20">
        <v>0.5429861111111111</v>
      </c>
      <c r="Z25" s="20">
        <v>0.5441666666666667</v>
      </c>
      <c r="AA25" s="20">
        <v>0.5472453703703704</v>
      </c>
      <c r="AB25" s="20">
        <v>0.5503472222222222</v>
      </c>
      <c r="AC25" s="20">
        <v>0.5529282407407408</v>
      </c>
      <c r="AD25" s="20">
        <v>0.5731597222222222</v>
      </c>
      <c r="AE25" s="20">
        <v>0.6001736111111111</v>
      </c>
      <c r="AF25" s="20"/>
      <c r="AG25" s="20"/>
      <c r="AH25" s="20"/>
      <c r="AI25" s="20"/>
      <c r="AJ25" s="20"/>
    </row>
    <row r="26" spans="1:36" ht="15">
      <c r="A26">
        <v>27</v>
      </c>
      <c r="B26">
        <v>4509986</v>
      </c>
      <c r="C26" s="20">
        <v>0.5421874999999999</v>
      </c>
      <c r="D26" s="20">
        <v>0.6175462962962963</v>
      </c>
      <c r="E26">
        <v>40</v>
      </c>
      <c r="F26">
        <v>50</v>
      </c>
      <c r="G26">
        <v>61</v>
      </c>
      <c r="H26">
        <v>62</v>
      </c>
      <c r="I26">
        <v>40</v>
      </c>
      <c r="J26">
        <v>50</v>
      </c>
      <c r="K26">
        <v>61</v>
      </c>
      <c r="L26">
        <v>62</v>
      </c>
      <c r="M26">
        <v>35</v>
      </c>
      <c r="N26">
        <v>31</v>
      </c>
      <c r="O26">
        <v>37</v>
      </c>
      <c r="P26">
        <v>34</v>
      </c>
      <c r="Y26" s="20">
        <v>0.5429050925925926</v>
      </c>
      <c r="Z26" s="20">
        <v>0.5441435185185185</v>
      </c>
      <c r="AA26" s="20">
        <v>0.546875</v>
      </c>
      <c r="AB26" s="20">
        <v>0.5474537037037037</v>
      </c>
      <c r="AC26" s="20">
        <v>0.5493865740740741</v>
      </c>
      <c r="AD26" s="20">
        <v>0.5504629629629629</v>
      </c>
      <c r="AE26" s="20">
        <v>0.5523611111111111</v>
      </c>
      <c r="AF26" s="20">
        <v>0.5530787037037037</v>
      </c>
      <c r="AG26" s="20">
        <v>0.5695601851851851</v>
      </c>
      <c r="AH26" s="20">
        <v>0.5893634259259259</v>
      </c>
      <c r="AI26" s="20">
        <v>0.5948263888888888</v>
      </c>
      <c r="AJ26" s="20">
        <v>0.6066435185185185</v>
      </c>
    </row>
    <row r="27" spans="1:37" ht="15">
      <c r="A27">
        <v>28</v>
      </c>
      <c r="B27">
        <v>4507632</v>
      </c>
      <c r="C27" s="20">
        <v>0.5664699074074074</v>
      </c>
      <c r="D27" s="20">
        <v>0.6179629629629629</v>
      </c>
      <c r="E27">
        <v>51</v>
      </c>
      <c r="F27">
        <v>40</v>
      </c>
      <c r="G27">
        <v>32</v>
      </c>
      <c r="H27">
        <v>34</v>
      </c>
      <c r="I27">
        <v>33</v>
      </c>
      <c r="J27">
        <v>42</v>
      </c>
      <c r="K27">
        <v>41</v>
      </c>
      <c r="L27">
        <v>37</v>
      </c>
      <c r="M27">
        <v>31</v>
      </c>
      <c r="N27">
        <v>35</v>
      </c>
      <c r="O27">
        <v>39</v>
      </c>
      <c r="P27">
        <v>38</v>
      </c>
      <c r="Q27">
        <v>36</v>
      </c>
      <c r="Y27" s="20">
        <v>0.5676736111111111</v>
      </c>
      <c r="Z27" s="20">
        <v>0.569849537037037</v>
      </c>
      <c r="AA27" s="20">
        <v>0.5723263888888889</v>
      </c>
      <c r="AB27" s="20">
        <v>0.5736226851851852</v>
      </c>
      <c r="AC27" s="20">
        <v>0.5752430555555555</v>
      </c>
      <c r="AD27" s="20">
        <v>0.580775462962963</v>
      </c>
      <c r="AE27" s="20">
        <v>0.5823842592592593</v>
      </c>
      <c r="AF27" s="20">
        <v>0.593113425925926</v>
      </c>
      <c r="AG27" s="20">
        <v>0.6033333333333334</v>
      </c>
      <c r="AH27" s="20">
        <v>0.6074074074074074</v>
      </c>
      <c r="AI27" s="20">
        <v>0.6098032407407408</v>
      </c>
      <c r="AJ27" s="20">
        <v>0.6118402777777777</v>
      </c>
      <c r="AK27" s="20">
        <v>0.6130671296296296</v>
      </c>
    </row>
    <row r="28" spans="1:36" ht="15">
      <c r="A28">
        <v>29</v>
      </c>
      <c r="B28">
        <v>4502647</v>
      </c>
      <c r="C28" s="20">
        <v>0.558125</v>
      </c>
      <c r="D28" s="20">
        <v>0.6179976851851852</v>
      </c>
      <c r="E28">
        <v>40</v>
      </c>
      <c r="F28">
        <v>32</v>
      </c>
      <c r="G28">
        <v>34</v>
      </c>
      <c r="H28">
        <v>33</v>
      </c>
      <c r="I28">
        <v>42</v>
      </c>
      <c r="J28">
        <v>41</v>
      </c>
      <c r="K28">
        <v>37</v>
      </c>
      <c r="L28">
        <v>39</v>
      </c>
      <c r="M28">
        <v>31</v>
      </c>
      <c r="N28">
        <v>36</v>
      </c>
      <c r="O28">
        <v>38</v>
      </c>
      <c r="Y28" s="20">
        <v>0.5633564814814814</v>
      </c>
      <c r="Z28" s="20">
        <v>0.5665277777777777</v>
      </c>
      <c r="AA28" s="20">
        <v>0.5733101851851852</v>
      </c>
      <c r="AB28" s="20">
        <v>0.5762152777777778</v>
      </c>
      <c r="AC28" s="20">
        <v>0.5802430555555556</v>
      </c>
      <c r="AD28" s="20">
        <v>0.5841435185185185</v>
      </c>
      <c r="AE28" s="20">
        <v>0.5878703703703704</v>
      </c>
      <c r="AF28" s="20">
        <v>0.5920717592592593</v>
      </c>
      <c r="AG28" s="20">
        <v>0.5961458333333333</v>
      </c>
      <c r="AH28" s="20">
        <v>0.607175925925926</v>
      </c>
      <c r="AI28" s="20">
        <v>0.6101388888888889</v>
      </c>
      <c r="AJ28" s="20"/>
    </row>
    <row r="29" spans="1:37" ht="15">
      <c r="A29">
        <v>30</v>
      </c>
      <c r="B29">
        <v>4707669</v>
      </c>
      <c r="C29" s="20">
        <v>0.5615856481481482</v>
      </c>
      <c r="D29" s="20">
        <v>0.626875</v>
      </c>
      <c r="E29">
        <v>62</v>
      </c>
      <c r="F29">
        <v>40</v>
      </c>
      <c r="G29">
        <v>33</v>
      </c>
      <c r="H29">
        <v>42</v>
      </c>
      <c r="I29">
        <v>41</v>
      </c>
      <c r="J29">
        <v>37</v>
      </c>
      <c r="K29">
        <v>39</v>
      </c>
      <c r="L29">
        <v>31</v>
      </c>
      <c r="M29">
        <v>35</v>
      </c>
      <c r="N29">
        <v>36</v>
      </c>
      <c r="O29">
        <v>38</v>
      </c>
      <c r="P29">
        <v>34</v>
      </c>
      <c r="Q29">
        <v>32</v>
      </c>
      <c r="Y29" s="20">
        <v>0.5650694444444445</v>
      </c>
      <c r="Z29" s="20">
        <v>0.5659606481481482</v>
      </c>
      <c r="AA29" s="20">
        <v>0.5751388888888889</v>
      </c>
      <c r="AB29" s="20">
        <v>0.5797222222222222</v>
      </c>
      <c r="AC29" s="20">
        <v>0.5822569444444444</v>
      </c>
      <c r="AD29" s="20">
        <v>0.588275462962963</v>
      </c>
      <c r="AE29" s="20">
        <v>0.5921643518518519</v>
      </c>
      <c r="AF29" s="20">
        <v>0.5962037037037037</v>
      </c>
      <c r="AG29" s="20">
        <v>0.6033217592592592</v>
      </c>
      <c r="AH29" s="20">
        <v>0.6077662037037037</v>
      </c>
      <c r="AI29" s="20">
        <v>0.6100810185185185</v>
      </c>
      <c r="AJ29" s="20">
        <v>0.6164236111111111</v>
      </c>
      <c r="AK29" s="20">
        <v>0.620011574074074</v>
      </c>
    </row>
    <row r="30" spans="1:36" ht="15">
      <c r="A30">
        <v>31</v>
      </c>
      <c r="B30">
        <v>4707660</v>
      </c>
      <c r="C30" s="20">
        <v>0.5630092592592593</v>
      </c>
      <c r="D30" s="20">
        <v>0.6276041666666666</v>
      </c>
      <c r="E30">
        <v>40</v>
      </c>
      <c r="F30">
        <v>36</v>
      </c>
      <c r="G30">
        <v>35</v>
      </c>
      <c r="H30">
        <v>31</v>
      </c>
      <c r="I30">
        <v>39</v>
      </c>
      <c r="J30">
        <v>38</v>
      </c>
      <c r="K30">
        <v>37</v>
      </c>
      <c r="L30">
        <v>41</v>
      </c>
      <c r="M30">
        <v>42</v>
      </c>
      <c r="N30">
        <v>33</v>
      </c>
      <c r="O30">
        <v>34</v>
      </c>
      <c r="P30">
        <v>32</v>
      </c>
      <c r="Y30" s="20">
        <v>0.5700115740740741</v>
      </c>
      <c r="Z30" s="20">
        <v>0.5733796296296296</v>
      </c>
      <c r="AA30" s="20">
        <v>0.5782638888888889</v>
      </c>
      <c r="AB30" s="20">
        <v>0.5834027777777778</v>
      </c>
      <c r="AC30" s="20">
        <v>0.5874074074074074</v>
      </c>
      <c r="AD30" s="20">
        <v>0.5916087962962963</v>
      </c>
      <c r="AE30" s="20">
        <v>0.5993287037037037</v>
      </c>
      <c r="AF30" s="20">
        <v>0.6025115740740741</v>
      </c>
      <c r="AG30" s="20">
        <v>0.6065625</v>
      </c>
      <c r="AH30" s="20">
        <v>0.6123032407407407</v>
      </c>
      <c r="AI30" s="20">
        <v>0.6160185185185185</v>
      </c>
      <c r="AJ30" s="20">
        <v>0.6200925925925925</v>
      </c>
    </row>
    <row r="31" spans="1:36" ht="15">
      <c r="A31">
        <v>32</v>
      </c>
      <c r="B31">
        <v>4707659</v>
      </c>
      <c r="C31" s="20">
        <v>0.520636574074074</v>
      </c>
      <c r="D31" s="20">
        <v>0.6283449074074073</v>
      </c>
      <c r="E31">
        <v>51</v>
      </c>
      <c r="F31">
        <v>31</v>
      </c>
      <c r="G31">
        <v>32</v>
      </c>
      <c r="H31">
        <v>33</v>
      </c>
      <c r="I31">
        <v>34</v>
      </c>
      <c r="J31">
        <v>35</v>
      </c>
      <c r="K31">
        <v>36</v>
      </c>
      <c r="L31">
        <v>37</v>
      </c>
      <c r="M31">
        <v>38</v>
      </c>
      <c r="N31">
        <v>39</v>
      </c>
      <c r="O31">
        <v>42</v>
      </c>
      <c r="P31">
        <v>40</v>
      </c>
      <c r="Y31" s="20">
        <v>0.5219675925925926</v>
      </c>
      <c r="Z31" s="20">
        <v>0.532974537037037</v>
      </c>
      <c r="AA31" s="20">
        <v>0.543136574074074</v>
      </c>
      <c r="AB31" s="20">
        <v>0.5521296296296296</v>
      </c>
      <c r="AC31" s="20">
        <v>0.559675925925926</v>
      </c>
      <c r="AD31" s="20">
        <v>0.5699652777777778</v>
      </c>
      <c r="AE31" s="20">
        <v>0.5898842592592592</v>
      </c>
      <c r="AF31" s="20">
        <v>0.5950578703703704</v>
      </c>
      <c r="AG31" s="20">
        <v>0.598912037037037</v>
      </c>
      <c r="AH31" s="20">
        <v>0.6022569444444444</v>
      </c>
      <c r="AI31" s="20">
        <v>0.6131597222222223</v>
      </c>
      <c r="AJ31" s="20">
        <v>0.6228819444444444</v>
      </c>
    </row>
    <row r="32" spans="1:36" ht="15">
      <c r="A32">
        <v>33</v>
      </c>
      <c r="B32">
        <v>4707659</v>
      </c>
      <c r="C32" s="20">
        <v>0.520636574074074</v>
      </c>
      <c r="D32" s="20">
        <v>0.6283449074074073</v>
      </c>
      <c r="E32">
        <v>51</v>
      </c>
      <c r="F32">
        <v>31</v>
      </c>
      <c r="G32">
        <v>32</v>
      </c>
      <c r="H32">
        <v>33</v>
      </c>
      <c r="I32">
        <v>34</v>
      </c>
      <c r="J32">
        <v>35</v>
      </c>
      <c r="K32">
        <v>36</v>
      </c>
      <c r="L32">
        <v>37</v>
      </c>
      <c r="M32">
        <v>38</v>
      </c>
      <c r="N32">
        <v>39</v>
      </c>
      <c r="O32">
        <v>42</v>
      </c>
      <c r="P32">
        <v>40</v>
      </c>
      <c r="Y32" s="20">
        <v>0.5219675925925926</v>
      </c>
      <c r="Z32" s="20">
        <v>0.532974537037037</v>
      </c>
      <c r="AA32" s="20">
        <v>0.543136574074074</v>
      </c>
      <c r="AB32" s="20">
        <v>0.5521296296296296</v>
      </c>
      <c r="AC32" s="20">
        <v>0.559675925925926</v>
      </c>
      <c r="AD32" s="20">
        <v>0.5699652777777778</v>
      </c>
      <c r="AE32" s="20">
        <v>0.5898842592592592</v>
      </c>
      <c r="AF32" s="20">
        <v>0.5950578703703704</v>
      </c>
      <c r="AG32" s="20">
        <v>0.598912037037037</v>
      </c>
      <c r="AH32" s="20">
        <v>0.6022569444444444</v>
      </c>
      <c r="AI32" s="20">
        <v>0.6131597222222223</v>
      </c>
      <c r="AJ32" s="20">
        <v>0.6228819444444444</v>
      </c>
    </row>
    <row r="33" spans="1:36" ht="15">
      <c r="A33">
        <v>34</v>
      </c>
      <c r="B33">
        <v>4707659</v>
      </c>
      <c r="C33" s="20">
        <v>0.520636574074074</v>
      </c>
      <c r="D33" s="20">
        <v>0.6283449074074073</v>
      </c>
      <c r="E33">
        <v>51</v>
      </c>
      <c r="F33">
        <v>31</v>
      </c>
      <c r="G33">
        <v>32</v>
      </c>
      <c r="H33">
        <v>33</v>
      </c>
      <c r="I33">
        <v>34</v>
      </c>
      <c r="J33">
        <v>35</v>
      </c>
      <c r="K33">
        <v>36</v>
      </c>
      <c r="L33">
        <v>37</v>
      </c>
      <c r="M33">
        <v>38</v>
      </c>
      <c r="N33">
        <v>39</v>
      </c>
      <c r="O33">
        <v>42</v>
      </c>
      <c r="P33">
        <v>40</v>
      </c>
      <c r="Y33" s="20">
        <v>0.5219675925925926</v>
      </c>
      <c r="Z33" s="20">
        <v>0.532974537037037</v>
      </c>
      <c r="AA33" s="20">
        <v>0.543136574074074</v>
      </c>
      <c r="AB33" s="20">
        <v>0.5521296296296296</v>
      </c>
      <c r="AC33" s="20">
        <v>0.559675925925926</v>
      </c>
      <c r="AD33" s="20">
        <v>0.5699652777777778</v>
      </c>
      <c r="AE33" s="20">
        <v>0.5898842592592592</v>
      </c>
      <c r="AF33" s="20">
        <v>0.5950578703703704</v>
      </c>
      <c r="AG33" s="20">
        <v>0.598912037037037</v>
      </c>
      <c r="AH33" s="20">
        <v>0.6022569444444444</v>
      </c>
      <c r="AI33" s="20">
        <v>0.6131597222222223</v>
      </c>
      <c r="AJ33" s="20">
        <v>0.6228819444444444</v>
      </c>
    </row>
    <row r="34" spans="1:36" ht="15">
      <c r="A34">
        <v>35</v>
      </c>
      <c r="B34">
        <v>4509570</v>
      </c>
      <c r="C34" s="20">
        <v>0.5756018518518519</v>
      </c>
      <c r="D34" s="20">
        <v>0.6334143518518519</v>
      </c>
      <c r="E34">
        <v>51</v>
      </c>
      <c r="F34">
        <v>40</v>
      </c>
      <c r="G34">
        <v>38</v>
      </c>
      <c r="H34">
        <v>39</v>
      </c>
      <c r="I34">
        <v>37</v>
      </c>
      <c r="J34">
        <v>41</v>
      </c>
      <c r="K34">
        <v>42</v>
      </c>
      <c r="L34">
        <v>33</v>
      </c>
      <c r="M34">
        <v>34</v>
      </c>
      <c r="N34">
        <v>32</v>
      </c>
      <c r="O34">
        <v>36</v>
      </c>
      <c r="Y34" s="20">
        <v>0.577337962962963</v>
      </c>
      <c r="Z34" s="20">
        <v>0.5835648148148148</v>
      </c>
      <c r="AA34" s="20">
        <v>0.588761574074074</v>
      </c>
      <c r="AB34" s="20">
        <v>0.5932523148148149</v>
      </c>
      <c r="AC34" s="20">
        <v>0.599363425925926</v>
      </c>
      <c r="AD34" s="20">
        <v>0.6023842592592593</v>
      </c>
      <c r="AE34" s="20">
        <v>0.6070833333333333</v>
      </c>
      <c r="AF34" s="20">
        <v>0.6123842592592593</v>
      </c>
      <c r="AG34" s="20">
        <v>0.6159606481481482</v>
      </c>
      <c r="AH34" s="20">
        <v>0.6203356481481481</v>
      </c>
      <c r="AI34" s="20">
        <v>0.6256597222222222</v>
      </c>
      <c r="AJ34" s="20"/>
    </row>
    <row r="35" spans="1:36" ht="15">
      <c r="A35">
        <v>36</v>
      </c>
      <c r="B35">
        <v>4502691</v>
      </c>
      <c r="C35" s="20">
        <v>0.5839004629629629</v>
      </c>
      <c r="D35" s="20">
        <v>0.6349768518518518</v>
      </c>
      <c r="E35">
        <v>40</v>
      </c>
      <c r="F35">
        <v>50</v>
      </c>
      <c r="G35">
        <v>61</v>
      </c>
      <c r="H35">
        <v>62</v>
      </c>
      <c r="I35">
        <v>40</v>
      </c>
      <c r="J35">
        <v>50</v>
      </c>
      <c r="K35">
        <v>61</v>
      </c>
      <c r="L35">
        <v>62</v>
      </c>
      <c r="M35">
        <v>36</v>
      </c>
      <c r="N35">
        <v>39</v>
      </c>
      <c r="O35">
        <v>33</v>
      </c>
      <c r="P35">
        <v>32</v>
      </c>
      <c r="Y35" s="20">
        <v>0.5846527777777778</v>
      </c>
      <c r="Z35" s="20">
        <v>0.5859375</v>
      </c>
      <c r="AA35" s="20">
        <v>0.587662037037037</v>
      </c>
      <c r="AB35" s="20">
        <v>0.5880671296296297</v>
      </c>
      <c r="AC35" s="20">
        <v>0.5895601851851852</v>
      </c>
      <c r="AD35" s="20">
        <v>0.5907407407407407</v>
      </c>
      <c r="AE35" s="20">
        <v>0.5924421296296296</v>
      </c>
      <c r="AF35" s="20">
        <v>0.5929050925925926</v>
      </c>
      <c r="AG35" s="20">
        <v>0.6004398148148148</v>
      </c>
      <c r="AH35" s="20">
        <v>0.6129629629629629</v>
      </c>
      <c r="AI35" s="20">
        <v>0.6239814814814815</v>
      </c>
      <c r="AJ35" s="20">
        <v>0.6270138888888889</v>
      </c>
    </row>
    <row r="36" spans="1:36" ht="15">
      <c r="A36">
        <v>37</v>
      </c>
      <c r="B36">
        <v>4707654</v>
      </c>
      <c r="C36" s="20"/>
      <c r="D36" s="20">
        <v>0.6491666666666667</v>
      </c>
      <c r="E36">
        <v>40</v>
      </c>
      <c r="F36">
        <v>50</v>
      </c>
      <c r="G36">
        <v>61</v>
      </c>
      <c r="H36">
        <v>62</v>
      </c>
      <c r="I36">
        <v>40</v>
      </c>
      <c r="J36">
        <v>50</v>
      </c>
      <c r="K36">
        <v>36</v>
      </c>
      <c r="Y36" s="20">
        <v>0.5847222222222223</v>
      </c>
      <c r="Z36" s="20">
        <v>0.5859606481481482</v>
      </c>
      <c r="AA36" s="20">
        <v>0.5877083333333334</v>
      </c>
      <c r="AB36" s="20">
        <v>0.5881018518518518</v>
      </c>
      <c r="AC36" s="20">
        <v>0.6053935185185185</v>
      </c>
      <c r="AD36" s="20">
        <v>0.6081018518518518</v>
      </c>
      <c r="AE36" s="20">
        <v>0.6284375</v>
      </c>
      <c r="AF36" s="20"/>
      <c r="AG36" s="20"/>
      <c r="AH36" s="20"/>
      <c r="AI36" s="20"/>
      <c r="AJ36" s="20"/>
    </row>
    <row r="37" spans="1:38" ht="15">
      <c r="A37">
        <v>38</v>
      </c>
      <c r="B37">
        <v>4509568</v>
      </c>
      <c r="C37" s="20">
        <v>0.6192361111111111</v>
      </c>
      <c r="D37" s="20">
        <v>0.6530555555555556</v>
      </c>
      <c r="E37">
        <v>51</v>
      </c>
      <c r="F37">
        <v>50</v>
      </c>
      <c r="G37">
        <v>40</v>
      </c>
      <c r="H37">
        <v>32</v>
      </c>
      <c r="I37">
        <v>34</v>
      </c>
      <c r="J37">
        <v>33</v>
      </c>
      <c r="K37">
        <v>42</v>
      </c>
      <c r="L37">
        <v>41</v>
      </c>
      <c r="M37">
        <v>37</v>
      </c>
      <c r="N37">
        <v>38</v>
      </c>
      <c r="O37">
        <v>39</v>
      </c>
      <c r="P37">
        <v>35</v>
      </c>
      <c r="Q37">
        <v>31</v>
      </c>
      <c r="R37">
        <v>36</v>
      </c>
      <c r="Y37" s="20">
        <v>0.6203935185185185</v>
      </c>
      <c r="Z37" s="20">
        <v>0.621724537037037</v>
      </c>
      <c r="AA37" s="20">
        <v>0.6229282407407407</v>
      </c>
      <c r="AB37" s="20">
        <v>0.6249537037037037</v>
      </c>
      <c r="AC37" s="20">
        <v>0.6261111111111112</v>
      </c>
      <c r="AD37" s="20">
        <v>0.6275810185185186</v>
      </c>
      <c r="AE37" s="20">
        <v>0.6297685185185186</v>
      </c>
      <c r="AF37" s="20">
        <v>0.6312268518518519</v>
      </c>
      <c r="AG37" s="20">
        <v>0.6326388888888889</v>
      </c>
      <c r="AH37" s="20">
        <v>0.634537037037037</v>
      </c>
      <c r="AI37" s="20">
        <v>0.6377083333333333</v>
      </c>
      <c r="AJ37" s="20">
        <v>0.6396759259259259</v>
      </c>
      <c r="AK37" s="20">
        <v>0.6431365740740741</v>
      </c>
      <c r="AL37" s="20">
        <v>0.6481481481481481</v>
      </c>
    </row>
    <row r="38" spans="1:38" ht="15">
      <c r="A38">
        <v>39</v>
      </c>
      <c r="B38">
        <v>4711571</v>
      </c>
      <c r="C38" s="20">
        <v>0.572511574074074</v>
      </c>
      <c r="D38" s="20">
        <v>0.6549537037037038</v>
      </c>
      <c r="E38">
        <v>51</v>
      </c>
      <c r="F38">
        <v>40</v>
      </c>
      <c r="G38">
        <v>62</v>
      </c>
      <c r="H38">
        <v>32</v>
      </c>
      <c r="I38">
        <v>34</v>
      </c>
      <c r="J38">
        <v>33</v>
      </c>
      <c r="K38">
        <v>41</v>
      </c>
      <c r="L38">
        <v>42</v>
      </c>
      <c r="M38">
        <v>37</v>
      </c>
      <c r="N38">
        <v>39</v>
      </c>
      <c r="O38">
        <v>31</v>
      </c>
      <c r="P38">
        <v>35</v>
      </c>
      <c r="Q38">
        <v>36</v>
      </c>
      <c r="R38">
        <v>38</v>
      </c>
      <c r="Y38" s="20">
        <v>0.5738888888888889</v>
      </c>
      <c r="Z38" s="20">
        <v>0.5750694444444444</v>
      </c>
      <c r="AA38" s="20">
        <v>0.5908333333333333</v>
      </c>
      <c r="AB38" s="20">
        <v>0.5970486111111112</v>
      </c>
      <c r="AC38" s="20">
        <v>0.6039236111111111</v>
      </c>
      <c r="AD38" s="20">
        <v>0.6062962962962963</v>
      </c>
      <c r="AE38" s="20">
        <v>0.6148263888888889</v>
      </c>
      <c r="AF38" s="20">
        <v>0.6180208333333334</v>
      </c>
      <c r="AG38" s="20">
        <v>0.6237152777777778</v>
      </c>
      <c r="AH38" s="20">
        <v>0.6301157407407407</v>
      </c>
      <c r="AI38" s="20">
        <v>0.6353125000000001</v>
      </c>
      <c r="AJ38" s="20">
        <v>0.6386689814814815</v>
      </c>
      <c r="AK38" s="20">
        <v>0.6420023148148148</v>
      </c>
      <c r="AL38" s="20">
        <v>0.6433333333333333</v>
      </c>
    </row>
    <row r="39" spans="1:36" ht="15">
      <c r="A39">
        <v>40</v>
      </c>
      <c r="B39">
        <v>4509552</v>
      </c>
      <c r="C39" s="20">
        <v>0.5838773148148148</v>
      </c>
      <c r="D39" s="20">
        <v>0.6590972222222222</v>
      </c>
      <c r="E39">
        <v>40</v>
      </c>
      <c r="F39">
        <v>50</v>
      </c>
      <c r="G39">
        <v>61</v>
      </c>
      <c r="H39">
        <v>62</v>
      </c>
      <c r="I39">
        <v>51</v>
      </c>
      <c r="J39">
        <v>62</v>
      </c>
      <c r="K39">
        <v>36</v>
      </c>
      <c r="L39">
        <v>35</v>
      </c>
      <c r="M39">
        <v>39</v>
      </c>
      <c r="N39">
        <v>33</v>
      </c>
      <c r="Y39" s="20">
        <v>0.5846412037037038</v>
      </c>
      <c r="Z39" s="20">
        <v>0.585925925925926</v>
      </c>
      <c r="AA39" s="20">
        <v>0.587673611111111</v>
      </c>
      <c r="AB39" s="20">
        <v>0.5880787037037037</v>
      </c>
      <c r="AC39" s="20">
        <v>0.5947453703703703</v>
      </c>
      <c r="AD39" s="20">
        <v>0.5958217592592593</v>
      </c>
      <c r="AE39" s="20">
        <v>0.6069328703703704</v>
      </c>
      <c r="AF39" s="20">
        <v>0.6198958333333333</v>
      </c>
      <c r="AG39" s="20">
        <v>0.6372916666666667</v>
      </c>
      <c r="AH39" s="20">
        <v>0.6477777777777778</v>
      </c>
      <c r="AI39" s="20"/>
      <c r="AJ39" s="20"/>
    </row>
    <row r="40" spans="1:36" ht="15">
      <c r="A40">
        <v>41</v>
      </c>
      <c r="B40">
        <v>4502643</v>
      </c>
      <c r="C40" s="20">
        <v>0.6012384259259259</v>
      </c>
      <c r="D40" s="20">
        <v>0.661412037037037</v>
      </c>
      <c r="E40">
        <v>61</v>
      </c>
      <c r="F40">
        <v>40</v>
      </c>
      <c r="G40">
        <v>41</v>
      </c>
      <c r="Y40" s="20">
        <v>0.6055208333333334</v>
      </c>
      <c r="Z40" s="20">
        <v>0.6071643518518518</v>
      </c>
      <c r="AA40" s="20">
        <v>0.632800925925926</v>
      </c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5">
      <c r="A41">
        <v>42</v>
      </c>
      <c r="B41">
        <v>4509985</v>
      </c>
      <c r="C41" s="20">
        <v>0.6123032407407407</v>
      </c>
      <c r="D41" s="20">
        <v>0.6620949074074074</v>
      </c>
      <c r="E41">
        <v>40</v>
      </c>
      <c r="F41">
        <v>36</v>
      </c>
      <c r="G41">
        <v>38</v>
      </c>
      <c r="H41">
        <v>39</v>
      </c>
      <c r="I41">
        <v>37</v>
      </c>
      <c r="J41">
        <v>41</v>
      </c>
      <c r="K41">
        <v>34</v>
      </c>
      <c r="L41">
        <v>32</v>
      </c>
      <c r="Y41" s="20">
        <v>0.6158101851851852</v>
      </c>
      <c r="Z41" s="20">
        <v>0.6257638888888889</v>
      </c>
      <c r="AA41" s="20">
        <v>0.6285532407407407</v>
      </c>
      <c r="AB41" s="20">
        <v>0.6374074074074074</v>
      </c>
      <c r="AC41" s="20">
        <v>0.6397222222222222</v>
      </c>
      <c r="AD41" s="20">
        <v>0.641712962962963</v>
      </c>
      <c r="AE41" s="20">
        <v>0.6550347222222223</v>
      </c>
      <c r="AF41" s="20">
        <v>0.656863425925926</v>
      </c>
      <c r="AG41" s="20"/>
      <c r="AH41" s="20"/>
      <c r="AI41" s="20"/>
      <c r="AJ41" s="20"/>
    </row>
    <row r="42" spans="1:36" ht="15">
      <c r="A42">
        <v>43</v>
      </c>
      <c r="B42">
        <v>4851118</v>
      </c>
      <c r="C42" s="20"/>
      <c r="D42" s="20">
        <v>0.6630902777777777</v>
      </c>
      <c r="E42">
        <v>40</v>
      </c>
      <c r="F42">
        <v>50</v>
      </c>
      <c r="G42">
        <v>51</v>
      </c>
      <c r="H42">
        <v>61</v>
      </c>
      <c r="I42">
        <v>40</v>
      </c>
      <c r="J42">
        <v>50</v>
      </c>
      <c r="K42">
        <v>61</v>
      </c>
      <c r="L42">
        <v>62</v>
      </c>
      <c r="Y42" s="20">
        <v>0.5847453703703703</v>
      </c>
      <c r="Z42" s="20">
        <v>0.5860300925925926</v>
      </c>
      <c r="AA42" s="20">
        <v>0.5876273148148148</v>
      </c>
      <c r="AB42" s="20">
        <v>0.5907291666666666</v>
      </c>
      <c r="AC42" s="20">
        <v>0.6053472222222221</v>
      </c>
      <c r="AD42" s="20">
        <v>0.6085069444444444</v>
      </c>
      <c r="AE42" s="20">
        <v>0.6127314814814815</v>
      </c>
      <c r="AF42" s="20">
        <v>0.6137731481481482</v>
      </c>
      <c r="AG42" s="20"/>
      <c r="AH42" s="20"/>
      <c r="AI42" s="20"/>
      <c r="AJ42" s="20"/>
    </row>
    <row r="43" spans="1:38" ht="15">
      <c r="A43">
        <v>44</v>
      </c>
      <c r="B43">
        <v>4707656</v>
      </c>
      <c r="C43" s="20">
        <v>0.6032638888888889</v>
      </c>
      <c r="D43" s="20">
        <v>0.6631828703703704</v>
      </c>
      <c r="E43">
        <v>50</v>
      </c>
      <c r="F43">
        <v>61</v>
      </c>
      <c r="G43">
        <v>40</v>
      </c>
      <c r="H43">
        <v>36</v>
      </c>
      <c r="I43">
        <v>38</v>
      </c>
      <c r="J43">
        <v>32</v>
      </c>
      <c r="K43">
        <v>34</v>
      </c>
      <c r="L43">
        <v>33</v>
      </c>
      <c r="M43">
        <v>42</v>
      </c>
      <c r="N43">
        <v>41</v>
      </c>
      <c r="O43">
        <v>37</v>
      </c>
      <c r="P43">
        <v>39</v>
      </c>
      <c r="Q43">
        <v>31</v>
      </c>
      <c r="R43">
        <v>35</v>
      </c>
      <c r="Y43" s="20">
        <v>0.6065277777777778</v>
      </c>
      <c r="Z43" s="20">
        <v>0.6079050925925926</v>
      </c>
      <c r="AA43" s="20">
        <v>0.6094791666666667</v>
      </c>
      <c r="AB43" s="20">
        <v>0.6152430555555556</v>
      </c>
      <c r="AC43" s="20">
        <v>0.618287037037037</v>
      </c>
      <c r="AD43" s="20">
        <v>0.6202662037037037</v>
      </c>
      <c r="AE43" s="20">
        <v>0.6259143518518518</v>
      </c>
      <c r="AF43" s="20">
        <v>0.6277893518518519</v>
      </c>
      <c r="AG43" s="20">
        <v>0.631724537037037</v>
      </c>
      <c r="AH43" s="20">
        <v>0.6357523148148149</v>
      </c>
      <c r="AI43" s="20">
        <v>0.6382754629629629</v>
      </c>
      <c r="AJ43" s="20">
        <v>0.6417592592592593</v>
      </c>
      <c r="AK43" s="20">
        <v>0.6482523148148148</v>
      </c>
      <c r="AL43" s="20">
        <v>0.6532523148148148</v>
      </c>
    </row>
    <row r="44" spans="1:40" ht="15">
      <c r="A44">
        <v>45</v>
      </c>
      <c r="B44">
        <v>4509579</v>
      </c>
      <c r="C44" s="20">
        <v>0.612349537037037</v>
      </c>
      <c r="D44" s="20">
        <v>0.6656597222222222</v>
      </c>
      <c r="E44">
        <v>51</v>
      </c>
      <c r="F44">
        <v>62</v>
      </c>
      <c r="G44">
        <v>61</v>
      </c>
      <c r="H44">
        <v>40</v>
      </c>
      <c r="I44">
        <v>36</v>
      </c>
      <c r="J44">
        <v>35</v>
      </c>
      <c r="K44">
        <v>35</v>
      </c>
      <c r="L44">
        <v>31</v>
      </c>
      <c r="M44">
        <v>39</v>
      </c>
      <c r="N44">
        <v>37</v>
      </c>
      <c r="O44">
        <v>41</v>
      </c>
      <c r="P44">
        <v>42</v>
      </c>
      <c r="Q44">
        <v>33</v>
      </c>
      <c r="R44">
        <v>34</v>
      </c>
      <c r="S44">
        <v>32</v>
      </c>
      <c r="T44">
        <v>38</v>
      </c>
      <c r="Y44" s="20">
        <v>0.6142708333333333</v>
      </c>
      <c r="Z44" s="20">
        <v>0.6162152777777777</v>
      </c>
      <c r="AA44" s="20">
        <v>0.617337962962963</v>
      </c>
      <c r="AB44" s="20">
        <v>0.618738425925926</v>
      </c>
      <c r="AC44" s="20">
        <v>0.6219097222222222</v>
      </c>
      <c r="AD44" s="20">
        <v>0.6270254629629629</v>
      </c>
      <c r="AE44" s="20">
        <v>0.6270601851851852</v>
      </c>
      <c r="AF44" s="20">
        <v>0.6319097222222222</v>
      </c>
      <c r="AG44" s="20">
        <v>0.6391550925925926</v>
      </c>
      <c r="AH44" s="20">
        <v>0.6425810185185185</v>
      </c>
      <c r="AI44" s="20">
        <v>0.6446412037037037</v>
      </c>
      <c r="AJ44" s="20">
        <v>0.647337962962963</v>
      </c>
      <c r="AK44" s="20">
        <v>0.6517592592592593</v>
      </c>
      <c r="AL44" s="20">
        <v>0.6548842592592593</v>
      </c>
      <c r="AM44" s="20">
        <v>0.656724537037037</v>
      </c>
      <c r="AN44" s="20">
        <v>0.6583333333333333</v>
      </c>
    </row>
    <row r="45" spans="1:36" ht="15">
      <c r="A45">
        <v>46</v>
      </c>
      <c r="B45">
        <v>4509575</v>
      </c>
      <c r="C45" s="20">
        <v>0.6074305555555556</v>
      </c>
      <c r="D45" s="20">
        <v>0.6690277777777779</v>
      </c>
      <c r="E45">
        <v>52</v>
      </c>
      <c r="F45">
        <v>40</v>
      </c>
      <c r="G45">
        <v>62</v>
      </c>
      <c r="H45">
        <v>36</v>
      </c>
      <c r="I45">
        <v>37</v>
      </c>
      <c r="J45">
        <v>38</v>
      </c>
      <c r="K45">
        <v>39</v>
      </c>
      <c r="L45">
        <v>31</v>
      </c>
      <c r="Y45" s="20">
        <v>0.6091550925925926</v>
      </c>
      <c r="Z45" s="20">
        <v>0.6125578703703703</v>
      </c>
      <c r="AA45" s="20">
        <v>0.6131828703703703</v>
      </c>
      <c r="AB45" s="20">
        <v>0.6294212962962963</v>
      </c>
      <c r="AC45" s="20">
        <v>0.636712962962963</v>
      </c>
      <c r="AD45" s="20">
        <v>0.6404050925925926</v>
      </c>
      <c r="AE45" s="20">
        <v>0.6461921296296297</v>
      </c>
      <c r="AF45" s="20">
        <v>0.6520949074074074</v>
      </c>
      <c r="AG45" s="20"/>
      <c r="AH45" s="20"/>
      <c r="AI45" s="20"/>
      <c r="AJ45" s="20"/>
    </row>
    <row r="46" spans="1:36" ht="15">
      <c r="A46">
        <v>47</v>
      </c>
      <c r="B46">
        <v>4509589</v>
      </c>
      <c r="C46" s="20">
        <v>0.5664930555555555</v>
      </c>
      <c r="D46" s="20">
        <v>0.6736805555555555</v>
      </c>
      <c r="E46">
        <v>32</v>
      </c>
      <c r="F46">
        <v>34</v>
      </c>
      <c r="G46">
        <v>36</v>
      </c>
      <c r="H46">
        <v>38</v>
      </c>
      <c r="I46">
        <v>39</v>
      </c>
      <c r="J46">
        <v>37</v>
      </c>
      <c r="K46">
        <v>33</v>
      </c>
      <c r="L46">
        <v>42</v>
      </c>
      <c r="M46">
        <v>41</v>
      </c>
      <c r="N46">
        <v>40</v>
      </c>
      <c r="O46">
        <v>62</v>
      </c>
      <c r="P46">
        <v>62</v>
      </c>
      <c r="Y46" s="20">
        <v>0.5979745370370371</v>
      </c>
      <c r="Z46" s="20">
        <v>0.6048958333333333</v>
      </c>
      <c r="AA46" s="20">
        <v>0.6221412037037037</v>
      </c>
      <c r="AB46" s="20">
        <v>0.6263888888888889</v>
      </c>
      <c r="AC46" s="20">
        <v>0.6309143518518519</v>
      </c>
      <c r="AD46" s="20">
        <v>0.6357060185185185</v>
      </c>
      <c r="AE46" s="20">
        <v>0.6443287037037037</v>
      </c>
      <c r="AF46" s="20">
        <v>0.6507060185185185</v>
      </c>
      <c r="AG46" s="20">
        <v>0.6549537037037038</v>
      </c>
      <c r="AH46" s="20">
        <v>0.6675810185185185</v>
      </c>
      <c r="AI46" s="20">
        <v>0.6684953703703704</v>
      </c>
      <c r="AJ46" s="20">
        <v>0.6685879629629629</v>
      </c>
    </row>
    <row r="47" spans="1:37" ht="15">
      <c r="A47">
        <v>48</v>
      </c>
      <c r="B47">
        <v>4509980</v>
      </c>
      <c r="C47" s="20">
        <v>0.5838310185185185</v>
      </c>
      <c r="D47" s="20">
        <v>0.6750810185185184</v>
      </c>
      <c r="E47">
        <v>40</v>
      </c>
      <c r="F47">
        <v>50</v>
      </c>
      <c r="G47">
        <v>51</v>
      </c>
      <c r="H47">
        <v>62</v>
      </c>
      <c r="I47">
        <v>40</v>
      </c>
      <c r="J47">
        <v>50</v>
      </c>
      <c r="K47">
        <v>61</v>
      </c>
      <c r="L47">
        <v>61</v>
      </c>
      <c r="M47">
        <v>62</v>
      </c>
      <c r="N47">
        <v>35</v>
      </c>
      <c r="O47">
        <v>31</v>
      </c>
      <c r="P47">
        <v>37</v>
      </c>
      <c r="Q47">
        <v>34</v>
      </c>
      <c r="Y47" s="20">
        <v>0.5867708333333334</v>
      </c>
      <c r="Z47" s="20">
        <v>0.5891319444444444</v>
      </c>
      <c r="AA47" s="20">
        <v>0.5907060185185186</v>
      </c>
      <c r="AB47" s="20">
        <v>0.5917708333333334</v>
      </c>
      <c r="AC47" s="20">
        <v>0.5944791666666667</v>
      </c>
      <c r="AD47" s="20">
        <v>0.5972916666666667</v>
      </c>
      <c r="AE47" s="20">
        <v>0.5996412037037037</v>
      </c>
      <c r="AF47" s="20">
        <v>0.5996875</v>
      </c>
      <c r="AG47" s="20">
        <v>0.6001273148148148</v>
      </c>
      <c r="AH47" s="20">
        <v>0.6218287037037037</v>
      </c>
      <c r="AI47" s="20">
        <v>0.6470833333333333</v>
      </c>
      <c r="AJ47" s="20">
        <v>0.655787037037037</v>
      </c>
      <c r="AK47" s="20">
        <v>0.6667824074074074</v>
      </c>
    </row>
    <row r="48" spans="1:36" ht="15">
      <c r="A48">
        <v>49</v>
      </c>
      <c r="B48">
        <v>4502652</v>
      </c>
      <c r="C48" s="20">
        <v>0.6477083333333333</v>
      </c>
      <c r="D48" s="20">
        <v>0.6818287037037036</v>
      </c>
      <c r="E48">
        <v>52</v>
      </c>
      <c r="F48">
        <v>40</v>
      </c>
      <c r="G48">
        <v>32</v>
      </c>
      <c r="H48">
        <v>34</v>
      </c>
      <c r="I48">
        <v>33</v>
      </c>
      <c r="J48">
        <v>42</v>
      </c>
      <c r="K48">
        <v>41</v>
      </c>
      <c r="L48">
        <v>37</v>
      </c>
      <c r="M48">
        <v>38</v>
      </c>
      <c r="N48">
        <v>36</v>
      </c>
      <c r="Y48" s="20">
        <v>0.6491435185185185</v>
      </c>
      <c r="Z48" s="20">
        <v>0.6505208333333333</v>
      </c>
      <c r="AA48" s="20">
        <v>0.6534027777777778</v>
      </c>
      <c r="AB48" s="20">
        <v>0.6551967592592592</v>
      </c>
      <c r="AC48" s="20">
        <v>0.6586574074074074</v>
      </c>
      <c r="AD48" s="20">
        <v>0.6659143518518519</v>
      </c>
      <c r="AE48" s="20">
        <v>0.6681712962962963</v>
      </c>
      <c r="AF48" s="20">
        <v>0.6708796296296297</v>
      </c>
      <c r="AG48" s="20">
        <v>0.6734606481481481</v>
      </c>
      <c r="AH48" s="20">
        <v>0.6755208333333332</v>
      </c>
      <c r="AI48" s="20"/>
      <c r="AJ48" s="20"/>
    </row>
    <row r="49" spans="1:36" ht="15">
      <c r="A49">
        <v>50</v>
      </c>
      <c r="B49">
        <v>4851138</v>
      </c>
      <c r="C49" s="20">
        <v>0.6123148148148149</v>
      </c>
      <c r="D49" s="20">
        <v>0.6819097222222222</v>
      </c>
      <c r="E49">
        <v>61</v>
      </c>
      <c r="F49">
        <v>33</v>
      </c>
      <c r="G49">
        <v>34</v>
      </c>
      <c r="H49">
        <v>42</v>
      </c>
      <c r="I49">
        <v>41</v>
      </c>
      <c r="J49">
        <v>37</v>
      </c>
      <c r="K49">
        <v>39</v>
      </c>
      <c r="L49">
        <v>35</v>
      </c>
      <c r="M49">
        <v>31</v>
      </c>
      <c r="N49">
        <v>36</v>
      </c>
      <c r="O49">
        <v>38</v>
      </c>
      <c r="P49">
        <v>32</v>
      </c>
      <c r="Y49" s="20">
        <v>0.6170833333333333</v>
      </c>
      <c r="Z49" s="20">
        <v>0.623599537037037</v>
      </c>
      <c r="AA49" s="20">
        <v>0.6254976851851851</v>
      </c>
      <c r="AB49" s="20">
        <v>0.627974537037037</v>
      </c>
      <c r="AC49" s="20">
        <v>0.6576388888888889</v>
      </c>
      <c r="AD49" s="20">
        <v>0.6602546296296297</v>
      </c>
      <c r="AE49" s="20">
        <v>0.6630902777777777</v>
      </c>
      <c r="AF49" s="20">
        <v>0.666863425925926</v>
      </c>
      <c r="AG49" s="20">
        <v>0.6688773148148148</v>
      </c>
      <c r="AH49" s="20">
        <v>0.6757060185185185</v>
      </c>
      <c r="AI49" s="20">
        <v>0.6770023148148149</v>
      </c>
      <c r="AJ49" s="20">
        <v>0.6782291666666667</v>
      </c>
    </row>
    <row r="50" spans="1:36" ht="15">
      <c r="A50">
        <v>51</v>
      </c>
      <c r="B50">
        <v>4502674</v>
      </c>
      <c r="C50" s="20">
        <v>0.6061689814814815</v>
      </c>
      <c r="D50" s="20">
        <v>0.6910185185185185</v>
      </c>
      <c r="E50">
        <v>52</v>
      </c>
      <c r="F50">
        <v>61</v>
      </c>
      <c r="G50">
        <v>62</v>
      </c>
      <c r="H50">
        <v>32</v>
      </c>
      <c r="I50">
        <v>34</v>
      </c>
      <c r="J50">
        <v>40</v>
      </c>
      <c r="Y50" s="20">
        <v>0.6077083333333334</v>
      </c>
      <c r="Z50" s="20">
        <v>0.6084375</v>
      </c>
      <c r="AA50" s="20">
        <v>0.6091319444444444</v>
      </c>
      <c r="AB50" s="20">
        <v>0.6781134259259259</v>
      </c>
      <c r="AC50" s="20">
        <v>0.6815162037037038</v>
      </c>
      <c r="AD50" s="20">
        <v>0.6872916666666667</v>
      </c>
      <c r="AE50" s="20"/>
      <c r="AF50" s="20"/>
      <c r="AG50" s="20"/>
      <c r="AH50" s="20"/>
      <c r="AI50" s="20"/>
      <c r="AJ50" s="20"/>
    </row>
    <row r="51" spans="1:36" ht="15">
      <c r="A51">
        <v>52</v>
      </c>
      <c r="B51">
        <v>4851110</v>
      </c>
      <c r="C51" s="20">
        <v>0.6366666666666666</v>
      </c>
      <c r="D51" s="20">
        <v>0.6935763888888888</v>
      </c>
      <c r="E51">
        <v>52</v>
      </c>
      <c r="F51">
        <v>40</v>
      </c>
      <c r="G51">
        <v>33</v>
      </c>
      <c r="H51">
        <v>34</v>
      </c>
      <c r="I51">
        <v>37</v>
      </c>
      <c r="J51">
        <v>39</v>
      </c>
      <c r="K51">
        <v>38</v>
      </c>
      <c r="L51">
        <v>36</v>
      </c>
      <c r="M51">
        <v>32</v>
      </c>
      <c r="Y51" s="20">
        <v>0.638287037037037</v>
      </c>
      <c r="Z51" s="20">
        <v>0.6400694444444445</v>
      </c>
      <c r="AA51" s="20">
        <v>0.6481134259259259</v>
      </c>
      <c r="AB51" s="20">
        <v>0.6508564814814815</v>
      </c>
      <c r="AC51" s="20">
        <v>0.6540972222222222</v>
      </c>
      <c r="AD51" s="20">
        <v>0.6598032407407407</v>
      </c>
      <c r="AE51" s="20">
        <v>0.6655324074074074</v>
      </c>
      <c r="AF51" s="20">
        <v>0.6810416666666667</v>
      </c>
      <c r="AG51" s="20">
        <v>0.6852893518518518</v>
      </c>
      <c r="AH51" s="20"/>
      <c r="AI51" s="20"/>
      <c r="AJ51" s="20"/>
    </row>
    <row r="52" spans="1:36" ht="15">
      <c r="A52">
        <v>53</v>
      </c>
      <c r="B52">
        <v>4851110</v>
      </c>
      <c r="C52" s="20">
        <v>0.6366666666666666</v>
      </c>
      <c r="D52" s="20">
        <v>0.6935763888888888</v>
      </c>
      <c r="E52">
        <v>52</v>
      </c>
      <c r="F52">
        <v>40</v>
      </c>
      <c r="G52">
        <v>33</v>
      </c>
      <c r="H52">
        <v>34</v>
      </c>
      <c r="I52">
        <v>37</v>
      </c>
      <c r="J52">
        <v>39</v>
      </c>
      <c r="K52">
        <v>38</v>
      </c>
      <c r="L52">
        <v>36</v>
      </c>
      <c r="M52">
        <v>32</v>
      </c>
      <c r="Y52" s="20">
        <v>0.638287037037037</v>
      </c>
      <c r="Z52" s="20">
        <v>0.6400694444444445</v>
      </c>
      <c r="AA52" s="20">
        <v>0.6481134259259259</v>
      </c>
      <c r="AB52" s="20">
        <v>0.6508564814814815</v>
      </c>
      <c r="AC52" s="20">
        <v>0.6540972222222222</v>
      </c>
      <c r="AD52" s="20">
        <v>0.6598032407407407</v>
      </c>
      <c r="AE52" s="20">
        <v>0.6655324074074074</v>
      </c>
      <c r="AF52" s="20">
        <v>0.6810416666666667</v>
      </c>
      <c r="AG52" s="20">
        <v>0.6852893518518518</v>
      </c>
      <c r="AH52" s="20"/>
      <c r="AI52" s="20"/>
      <c r="AJ52" s="20"/>
    </row>
    <row r="53" spans="1:36" ht="15">
      <c r="A53">
        <v>54</v>
      </c>
      <c r="B53">
        <v>4851143</v>
      </c>
      <c r="C53" s="20">
        <v>0.6463310185185185</v>
      </c>
      <c r="D53" s="20">
        <v>0.6936226851851851</v>
      </c>
      <c r="E53">
        <v>51</v>
      </c>
      <c r="F53">
        <v>40</v>
      </c>
      <c r="G53">
        <v>32</v>
      </c>
      <c r="H53">
        <v>34</v>
      </c>
      <c r="I53">
        <v>38</v>
      </c>
      <c r="J53">
        <v>36</v>
      </c>
      <c r="K53">
        <v>37</v>
      </c>
      <c r="L53">
        <v>39</v>
      </c>
      <c r="M53">
        <v>35</v>
      </c>
      <c r="Y53" s="20">
        <v>0.6479976851851852</v>
      </c>
      <c r="Z53" s="20">
        <v>0.6508333333333333</v>
      </c>
      <c r="AA53" s="20">
        <v>0.6535185185185185</v>
      </c>
      <c r="AB53" s="20">
        <v>0.6555671296296296</v>
      </c>
      <c r="AC53" s="20">
        <v>0.6585185185185185</v>
      </c>
      <c r="AD53" s="20">
        <v>0.6607291666666667</v>
      </c>
      <c r="AE53" s="20">
        <v>0.6687037037037037</v>
      </c>
      <c r="AF53" s="20">
        <v>0.6730439814814816</v>
      </c>
      <c r="AG53" s="20">
        <v>0.6819907407407407</v>
      </c>
      <c r="AH53" s="20"/>
      <c r="AI53" s="20"/>
      <c r="AJ53" s="20"/>
    </row>
    <row r="54" spans="1:36" ht="15">
      <c r="A54">
        <v>55</v>
      </c>
      <c r="B54">
        <v>4502642</v>
      </c>
      <c r="C54" s="20">
        <v>0.5775578703703704</v>
      </c>
      <c r="D54" s="20">
        <v>0.6945949074074074</v>
      </c>
      <c r="E54">
        <v>61</v>
      </c>
      <c r="F54">
        <v>62</v>
      </c>
      <c r="G54">
        <v>33</v>
      </c>
      <c r="H54">
        <v>34</v>
      </c>
      <c r="Y54" s="20">
        <v>0.5828356481481481</v>
      </c>
      <c r="Z54" s="20">
        <v>0.5861921296296296</v>
      </c>
      <c r="AA54" s="20">
        <v>0.6183796296296297</v>
      </c>
      <c r="AB54" s="20">
        <v>0.6271064814814815</v>
      </c>
      <c r="AC54" s="20"/>
      <c r="AD54" s="20"/>
      <c r="AE54" s="20"/>
      <c r="AF54" s="20"/>
      <c r="AG54" s="20"/>
      <c r="AH54" s="20"/>
      <c r="AI54" s="20"/>
      <c r="AJ54" s="20"/>
    </row>
    <row r="55" spans="1:36" ht="15">
      <c r="A55">
        <v>56</v>
      </c>
      <c r="B55">
        <v>4509581</v>
      </c>
      <c r="C55" s="20">
        <v>0.6255092592592593</v>
      </c>
      <c r="D55" s="20">
        <v>0.6947106481481482</v>
      </c>
      <c r="E55">
        <v>40</v>
      </c>
      <c r="F55">
        <v>50</v>
      </c>
      <c r="G55">
        <v>51</v>
      </c>
      <c r="H55">
        <v>61</v>
      </c>
      <c r="I55">
        <v>40</v>
      </c>
      <c r="J55">
        <v>50</v>
      </c>
      <c r="K55">
        <v>61</v>
      </c>
      <c r="L55">
        <v>62</v>
      </c>
      <c r="M55">
        <v>35</v>
      </c>
      <c r="N55">
        <v>39</v>
      </c>
      <c r="O55">
        <v>33</v>
      </c>
      <c r="P55">
        <v>32</v>
      </c>
      <c r="Y55" s="20">
        <v>0.6261342592592593</v>
      </c>
      <c r="Z55" s="20">
        <v>0.6269444444444444</v>
      </c>
      <c r="AA55" s="20">
        <v>0.6277083333333333</v>
      </c>
      <c r="AB55" s="20">
        <v>0.6283912037037037</v>
      </c>
      <c r="AC55" s="20">
        <v>0.6299537037037037</v>
      </c>
      <c r="AD55" s="20">
        <v>0.6309027777777778</v>
      </c>
      <c r="AE55" s="20">
        <v>0.6326736111111111</v>
      </c>
      <c r="AF55" s="20">
        <v>0.6330555555555556</v>
      </c>
      <c r="AG55" s="20">
        <v>0.649537037037037</v>
      </c>
      <c r="AH55" s="20">
        <v>0.6651388888888888</v>
      </c>
      <c r="AI55" s="20">
        <v>0.6810532407407407</v>
      </c>
      <c r="AJ55" s="20">
        <v>0.6866087962962962</v>
      </c>
    </row>
    <row r="56" spans="1:36" ht="15">
      <c r="A56">
        <v>57</v>
      </c>
      <c r="B56">
        <v>4851272</v>
      </c>
      <c r="C56" s="20">
        <v>0.6255555555555555</v>
      </c>
      <c r="D56" s="20">
        <v>0.7003472222222222</v>
      </c>
      <c r="E56">
        <v>40</v>
      </c>
      <c r="F56">
        <v>50</v>
      </c>
      <c r="G56">
        <v>51</v>
      </c>
      <c r="H56">
        <v>61</v>
      </c>
      <c r="I56">
        <v>40</v>
      </c>
      <c r="J56">
        <v>50</v>
      </c>
      <c r="K56">
        <v>51</v>
      </c>
      <c r="L56">
        <v>61</v>
      </c>
      <c r="M56">
        <v>36</v>
      </c>
      <c r="N56">
        <v>39</v>
      </c>
      <c r="O56">
        <v>33</v>
      </c>
      <c r="P56">
        <v>32</v>
      </c>
      <c r="Y56" s="20">
        <v>0.6261689814814815</v>
      </c>
      <c r="Z56" s="20">
        <v>0.6270023148148148</v>
      </c>
      <c r="AA56" s="20">
        <v>0.6280439814814814</v>
      </c>
      <c r="AB56" s="20">
        <v>0.6291898148148148</v>
      </c>
      <c r="AC56" s="20">
        <v>0.6306712962962963</v>
      </c>
      <c r="AD56" s="20">
        <v>0.6322453703703704</v>
      </c>
      <c r="AE56" s="20">
        <v>0.6335532407407407</v>
      </c>
      <c r="AF56" s="20">
        <v>0.634548611111111</v>
      </c>
      <c r="AG56" s="20">
        <v>0.6481018518518519</v>
      </c>
      <c r="AH56" s="20">
        <v>0.6526041666666667</v>
      </c>
      <c r="AI56" s="20">
        <v>0.6659722222222222</v>
      </c>
      <c r="AJ56" s="20">
        <v>0.6712384259259259</v>
      </c>
    </row>
    <row r="57" spans="1:36" ht="15">
      <c r="A57">
        <v>58</v>
      </c>
      <c r="B57">
        <v>4851135</v>
      </c>
      <c r="C57" s="20">
        <v>0.640775462962963</v>
      </c>
      <c r="D57" s="20">
        <v>0.7005902777777777</v>
      </c>
      <c r="E57">
        <v>40</v>
      </c>
      <c r="F57">
        <v>32</v>
      </c>
      <c r="G57">
        <v>34</v>
      </c>
      <c r="H57">
        <v>33</v>
      </c>
      <c r="I57">
        <v>42</v>
      </c>
      <c r="J57">
        <v>41</v>
      </c>
      <c r="K57">
        <v>37</v>
      </c>
      <c r="L57">
        <v>39</v>
      </c>
      <c r="M57">
        <v>35</v>
      </c>
      <c r="N57">
        <v>36</v>
      </c>
      <c r="O57">
        <v>38</v>
      </c>
      <c r="Y57" s="20">
        <v>0.646724537037037</v>
      </c>
      <c r="Z57" s="20">
        <v>0.6501851851851852</v>
      </c>
      <c r="AA57" s="20">
        <v>0.6527430555555556</v>
      </c>
      <c r="AB57" s="20">
        <v>0.6573148148148148</v>
      </c>
      <c r="AC57" s="20">
        <v>0.661875</v>
      </c>
      <c r="AD57" s="20">
        <v>0.6655555555555556</v>
      </c>
      <c r="AE57" s="20">
        <v>0.6686921296296297</v>
      </c>
      <c r="AF57" s="20">
        <v>0.675625</v>
      </c>
      <c r="AG57" s="20">
        <v>0.6810185185185186</v>
      </c>
      <c r="AH57" s="20">
        <v>0.689988425925926</v>
      </c>
      <c r="AI57" s="20">
        <v>0.6926273148148149</v>
      </c>
      <c r="AJ57" s="20"/>
    </row>
    <row r="58" spans="1:36" ht="15">
      <c r="A58">
        <v>59</v>
      </c>
      <c r="B58">
        <v>4502662</v>
      </c>
      <c r="C58" s="20">
        <v>0.6255208333333333</v>
      </c>
      <c r="D58" s="20">
        <v>0.7019212962962963</v>
      </c>
      <c r="E58">
        <v>40</v>
      </c>
      <c r="F58">
        <v>50</v>
      </c>
      <c r="G58">
        <v>61</v>
      </c>
      <c r="H58">
        <v>62</v>
      </c>
      <c r="I58">
        <v>40</v>
      </c>
      <c r="J58">
        <v>50</v>
      </c>
      <c r="K58">
        <v>61</v>
      </c>
      <c r="L58">
        <v>62</v>
      </c>
      <c r="M58">
        <v>36</v>
      </c>
      <c r="N58">
        <v>32</v>
      </c>
      <c r="O58">
        <v>33</v>
      </c>
      <c r="P58">
        <v>31</v>
      </c>
      <c r="Y58" s="20">
        <v>0.6263425925925926</v>
      </c>
      <c r="Z58" s="20">
        <v>0.6291203703703704</v>
      </c>
      <c r="AA58" s="20">
        <v>0.6310648148148148</v>
      </c>
      <c r="AB58" s="20">
        <v>0.631724537037037</v>
      </c>
      <c r="AC58" s="20">
        <v>0.633900462962963</v>
      </c>
      <c r="AD58" s="20">
        <v>0.636087962962963</v>
      </c>
      <c r="AE58" s="20">
        <v>0.6387731481481481</v>
      </c>
      <c r="AF58" s="20">
        <v>0.6393865740740741</v>
      </c>
      <c r="AG58" s="20">
        <v>0.6489930555555555</v>
      </c>
      <c r="AH58" s="20">
        <v>0.6526851851851853</v>
      </c>
      <c r="AI58" s="20">
        <v>0.6569444444444444</v>
      </c>
      <c r="AJ58" s="20">
        <v>0.6818055555555556</v>
      </c>
    </row>
    <row r="59" spans="1:36" ht="15">
      <c r="A59">
        <v>60</v>
      </c>
      <c r="B59">
        <v>4707672</v>
      </c>
      <c r="C59" s="20">
        <v>0.6255787037037037</v>
      </c>
      <c r="D59" s="20">
        <v>0.7060995370370371</v>
      </c>
      <c r="E59">
        <v>40</v>
      </c>
      <c r="F59">
        <v>50</v>
      </c>
      <c r="G59">
        <v>61</v>
      </c>
      <c r="H59">
        <v>62</v>
      </c>
      <c r="I59">
        <v>61</v>
      </c>
      <c r="J59">
        <v>40</v>
      </c>
      <c r="K59">
        <v>50</v>
      </c>
      <c r="L59">
        <v>61</v>
      </c>
      <c r="M59">
        <v>31</v>
      </c>
      <c r="N59">
        <v>37</v>
      </c>
      <c r="Y59" s="20">
        <v>0.6262037037037037</v>
      </c>
      <c r="Z59" s="20">
        <v>0.6270601851851852</v>
      </c>
      <c r="AA59" s="20">
        <v>0.6293171296296296</v>
      </c>
      <c r="AB59" s="20">
        <v>0.6304513888888889</v>
      </c>
      <c r="AC59" s="20">
        <v>0.6320601851851851</v>
      </c>
      <c r="AD59" s="20">
        <v>0.6336458333333334</v>
      </c>
      <c r="AE59" s="20">
        <v>0.6427314814814815</v>
      </c>
      <c r="AF59" s="20">
        <v>0.6462731481481482</v>
      </c>
      <c r="AG59" s="20">
        <v>0.6896643518518518</v>
      </c>
      <c r="AH59" s="20">
        <v>0.6979513888888889</v>
      </c>
      <c r="AI59" s="20"/>
      <c r="AJ59" s="20"/>
    </row>
    <row r="60" spans="1:36" ht="15">
      <c r="A60">
        <v>61</v>
      </c>
      <c r="B60">
        <v>4851114</v>
      </c>
      <c r="C60" s="20">
        <v>0.6164930555555556</v>
      </c>
      <c r="D60" s="20">
        <v>0.7074074074074074</v>
      </c>
      <c r="E60">
        <v>61</v>
      </c>
      <c r="F60">
        <v>40</v>
      </c>
      <c r="G60">
        <v>36</v>
      </c>
      <c r="H60">
        <v>37</v>
      </c>
      <c r="I60">
        <v>41</v>
      </c>
      <c r="J60">
        <v>42</v>
      </c>
      <c r="K60">
        <v>39</v>
      </c>
      <c r="Y60" s="20">
        <v>0.6212847222222222</v>
      </c>
      <c r="Z60" s="20">
        <v>0.6232407407407408</v>
      </c>
      <c r="AA60" s="20">
        <v>0.6292245370370371</v>
      </c>
      <c r="AB60" s="20">
        <v>0.6364467592592592</v>
      </c>
      <c r="AC60" s="20">
        <v>0.6412847222222222</v>
      </c>
      <c r="AD60" s="20">
        <v>0.6472800925925926</v>
      </c>
      <c r="AE60" s="20">
        <v>0.6643981481481481</v>
      </c>
      <c r="AF60" s="20"/>
      <c r="AG60" s="20"/>
      <c r="AH60" s="20"/>
      <c r="AI60" s="20"/>
      <c r="AJ60" s="20"/>
    </row>
    <row r="61" spans="1:36" ht="15">
      <c r="A61">
        <v>62</v>
      </c>
      <c r="B61">
        <v>4851109</v>
      </c>
      <c r="C61" s="20">
        <v>0.6421875</v>
      </c>
      <c r="D61" s="20">
        <v>0.7084722222222223</v>
      </c>
      <c r="E61">
        <v>40</v>
      </c>
      <c r="F61">
        <v>32</v>
      </c>
      <c r="G61">
        <v>34</v>
      </c>
      <c r="H61">
        <v>33</v>
      </c>
      <c r="I61">
        <v>38</v>
      </c>
      <c r="J61">
        <v>36</v>
      </c>
      <c r="Y61" s="20">
        <v>0.6488194444444445</v>
      </c>
      <c r="Z61" s="20">
        <v>0.6536805555555555</v>
      </c>
      <c r="AA61" s="20">
        <v>0.6561574074074074</v>
      </c>
      <c r="AB61" s="20">
        <v>0.6605555555555556</v>
      </c>
      <c r="AC61" s="20">
        <v>0.6742476851851852</v>
      </c>
      <c r="AD61" s="20">
        <v>0.6798263888888889</v>
      </c>
      <c r="AE61" s="20"/>
      <c r="AF61" s="20"/>
      <c r="AG61" s="20"/>
      <c r="AH61" s="20"/>
      <c r="AI61" s="20"/>
      <c r="AJ61" s="20"/>
    </row>
    <row r="62" spans="1:36" ht="15">
      <c r="A62">
        <v>63</v>
      </c>
      <c r="B62">
        <v>4502640</v>
      </c>
      <c r="C62" s="20">
        <v>0.6164814814814815</v>
      </c>
      <c r="D62" s="20">
        <v>0.7120601851851852</v>
      </c>
      <c r="E62">
        <v>61</v>
      </c>
      <c r="F62">
        <v>40</v>
      </c>
      <c r="G62">
        <v>36</v>
      </c>
      <c r="H62">
        <v>37</v>
      </c>
      <c r="I62">
        <v>41</v>
      </c>
      <c r="J62">
        <v>42</v>
      </c>
      <c r="K62">
        <v>33</v>
      </c>
      <c r="L62">
        <v>34</v>
      </c>
      <c r="M62">
        <v>38</v>
      </c>
      <c r="N62">
        <v>32</v>
      </c>
      <c r="Y62" s="20">
        <v>0.6228703703703703</v>
      </c>
      <c r="Z62" s="20">
        <v>0.6242708333333333</v>
      </c>
      <c r="AA62" s="20">
        <v>0.6295138888888888</v>
      </c>
      <c r="AB62" s="20">
        <v>0.6368055555555555</v>
      </c>
      <c r="AC62" s="20">
        <v>0.6406944444444445</v>
      </c>
      <c r="AD62" s="20">
        <v>0.6474189814814815</v>
      </c>
      <c r="AE62" s="20">
        <v>0.6638541666666666</v>
      </c>
      <c r="AF62" s="20">
        <v>0.6719560185185185</v>
      </c>
      <c r="AG62" s="20">
        <v>0.6778124999999999</v>
      </c>
      <c r="AH62" s="20">
        <v>0.6899074074074073</v>
      </c>
      <c r="AI62" s="20"/>
      <c r="AJ62" s="20"/>
    </row>
    <row r="63" spans="1:36" ht="15">
      <c r="A63">
        <v>64</v>
      </c>
      <c r="B63">
        <v>4851274</v>
      </c>
      <c r="C63" s="20">
        <v>0.6665972222222222</v>
      </c>
      <c r="D63" s="20">
        <v>0.7531134259259259</v>
      </c>
      <c r="E63">
        <v>32</v>
      </c>
      <c r="Y63" s="20">
        <v>0.6829050925925926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ht="15">
      <c r="A64">
        <v>65</v>
      </c>
      <c r="B64">
        <v>4851262</v>
      </c>
      <c r="C64" s="20"/>
      <c r="D64" s="20">
        <v>0.7532407407407408</v>
      </c>
      <c r="E64">
        <v>61</v>
      </c>
      <c r="F64">
        <v>40</v>
      </c>
      <c r="G64">
        <v>41</v>
      </c>
      <c r="H64">
        <v>42</v>
      </c>
      <c r="I64">
        <v>34</v>
      </c>
      <c r="J64">
        <v>33</v>
      </c>
      <c r="K64">
        <v>32</v>
      </c>
      <c r="L64">
        <v>36</v>
      </c>
      <c r="M64">
        <v>38</v>
      </c>
      <c r="Y64" s="20">
        <v>0.641875</v>
      </c>
      <c r="Z64" s="20">
        <v>0.6437962962962963</v>
      </c>
      <c r="AA64" s="20">
        <v>0.6578125</v>
      </c>
      <c r="AB64" s="20">
        <v>0.6611458333333333</v>
      </c>
      <c r="AC64" s="20">
        <v>0.6650115740740741</v>
      </c>
      <c r="AD64" s="20">
        <v>0.6684143518518518</v>
      </c>
      <c r="AE64" s="20">
        <v>0.6899768518518519</v>
      </c>
      <c r="AF64" s="20">
        <v>0.7109606481481481</v>
      </c>
      <c r="AG64" s="20">
        <v>0.7159606481481481</v>
      </c>
      <c r="AH64" s="20"/>
      <c r="AI64" s="20"/>
      <c r="AJ64" s="20"/>
    </row>
    <row r="65" spans="1:36" ht="15">
      <c r="A65">
        <v>66</v>
      </c>
      <c r="B65">
        <v>4502646</v>
      </c>
      <c r="C65" s="20">
        <v>0.6616550925925926</v>
      </c>
      <c r="D65" s="20">
        <v>0.9045949074074073</v>
      </c>
      <c r="E65">
        <v>40</v>
      </c>
      <c r="F65">
        <v>36</v>
      </c>
      <c r="Y65" s="20">
        <v>0.665162037037037</v>
      </c>
      <c r="Z65" s="20">
        <v>0.6796412037037037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85" zoomScaleNormal="85" zoomScalePageLayoutView="0" workbookViewId="0" topLeftCell="A55">
      <selection activeCell="G8" sqref="G8"/>
    </sheetView>
  </sheetViews>
  <sheetFormatPr defaultColWidth="9.140625" defaultRowHeight="15"/>
  <cols>
    <col min="3" max="3" width="13.421875" style="0" bestFit="1" customWidth="1"/>
    <col min="5" max="5" width="48.57421875" style="0" customWidth="1"/>
    <col min="6" max="6" width="4.28125" style="41" customWidth="1"/>
    <col min="7" max="8" width="6.00390625" style="0" customWidth="1"/>
    <col min="9" max="9" width="11.421875" style="0" bestFit="1" customWidth="1"/>
  </cols>
  <sheetData>
    <row r="1" spans="1:6" ht="39" thickBot="1">
      <c r="A1" s="3" t="s">
        <v>77</v>
      </c>
      <c r="B1" s="3" t="s">
        <v>78</v>
      </c>
      <c r="C1" s="3" t="s">
        <v>79</v>
      </c>
      <c r="D1" s="1" t="s">
        <v>80</v>
      </c>
      <c r="E1" s="2" t="s">
        <v>117</v>
      </c>
      <c r="F1" s="94"/>
    </row>
    <row r="2" spans="1:9" ht="39" thickBot="1">
      <c r="A2" s="4"/>
      <c r="B2" s="4"/>
      <c r="C2" s="4"/>
      <c r="D2" s="5"/>
      <c r="E2" s="18"/>
      <c r="F2" s="95" t="s">
        <v>269</v>
      </c>
      <c r="G2" t="s">
        <v>268</v>
      </c>
      <c r="H2" t="s">
        <v>270</v>
      </c>
      <c r="I2" t="s">
        <v>272</v>
      </c>
    </row>
    <row r="3" spans="1:6" ht="15.75" thickBot="1">
      <c r="A3" s="6"/>
      <c r="B3" s="6"/>
      <c r="C3" s="6"/>
      <c r="D3" s="5"/>
      <c r="E3" s="18"/>
      <c r="F3" s="95"/>
    </row>
    <row r="4" spans="1:9" ht="39.75" thickBot="1">
      <c r="A4" s="7" t="s">
        <v>81</v>
      </c>
      <c r="B4" s="8">
        <v>0.5590277777777778</v>
      </c>
      <c r="C4" s="17">
        <v>4502666</v>
      </c>
      <c r="D4" s="17">
        <v>1</v>
      </c>
      <c r="E4" s="66" t="s">
        <v>240</v>
      </c>
      <c r="F4" s="96" t="str">
        <f>LEFT(A4,1)</f>
        <v>L</v>
      </c>
      <c r="G4" t="s">
        <v>267</v>
      </c>
      <c r="H4" t="s">
        <v>271</v>
      </c>
      <c r="I4" s="97" t="str">
        <f>F4&amp;"_"&amp;G4</f>
        <v>L_СМ</v>
      </c>
    </row>
    <row r="5" spans="1:9" ht="39.75" thickBot="1">
      <c r="A5" s="7" t="s">
        <v>62</v>
      </c>
      <c r="B5" s="9">
        <v>0.5416666666666666</v>
      </c>
      <c r="C5" s="17">
        <v>4509574</v>
      </c>
      <c r="D5" s="17">
        <v>1</v>
      </c>
      <c r="E5" s="66" t="s">
        <v>121</v>
      </c>
      <c r="F5" s="96" t="str">
        <f aca="true" t="shared" si="0" ref="F5:F60">LEFT(A5,1)</f>
        <v>P</v>
      </c>
      <c r="G5" t="s">
        <v>267</v>
      </c>
      <c r="H5" t="s">
        <v>274</v>
      </c>
      <c r="I5" s="97" t="str">
        <f aca="true" t="shared" si="1" ref="I5:I60">F5&amp;"_"&amp;G5</f>
        <v>P_СМ</v>
      </c>
    </row>
    <row r="6" spans="1:9" ht="39.75" thickBot="1">
      <c r="A6" s="7" t="s">
        <v>63</v>
      </c>
      <c r="B6" s="9">
        <v>0.5416666666666666</v>
      </c>
      <c r="C6" s="17">
        <v>4711768</v>
      </c>
      <c r="D6" s="17">
        <v>2</v>
      </c>
      <c r="E6" s="66" t="s">
        <v>122</v>
      </c>
      <c r="F6" s="96" t="str">
        <f t="shared" si="0"/>
        <v>P</v>
      </c>
      <c r="G6" t="s">
        <v>267</v>
      </c>
      <c r="H6" t="s">
        <v>271</v>
      </c>
      <c r="I6" s="97" t="str">
        <f t="shared" si="1"/>
        <v>P_СМ</v>
      </c>
    </row>
    <row r="7" spans="1:9" ht="39.75" thickBot="1">
      <c r="A7" s="7" t="s">
        <v>57</v>
      </c>
      <c r="B7" s="10">
        <v>0.5</v>
      </c>
      <c r="C7" s="17">
        <v>4509556</v>
      </c>
      <c r="D7" s="17">
        <v>1</v>
      </c>
      <c r="E7" s="66" t="s">
        <v>123</v>
      </c>
      <c r="F7" s="96" t="str">
        <f t="shared" si="0"/>
        <v>P</v>
      </c>
      <c r="G7" t="s">
        <v>267</v>
      </c>
      <c r="H7" t="s">
        <v>274</v>
      </c>
      <c r="I7" s="97" t="str">
        <f t="shared" si="1"/>
        <v>P_СМ</v>
      </c>
    </row>
    <row r="8" spans="1:9" ht="39.75" thickBot="1">
      <c r="A8" s="7" t="s">
        <v>58</v>
      </c>
      <c r="B8" s="10">
        <v>0.5</v>
      </c>
      <c r="C8" s="17">
        <v>4851106</v>
      </c>
      <c r="D8" s="17">
        <v>2</v>
      </c>
      <c r="E8" s="66" t="s">
        <v>124</v>
      </c>
      <c r="F8" s="96" t="str">
        <f t="shared" si="0"/>
        <v>P</v>
      </c>
      <c r="G8" t="s">
        <v>267</v>
      </c>
      <c r="H8" t="s">
        <v>274</v>
      </c>
      <c r="I8" s="97" t="str">
        <f t="shared" si="1"/>
        <v>P_СМ</v>
      </c>
    </row>
    <row r="9" spans="1:9" ht="39.75" thickBot="1">
      <c r="A9" s="7" t="s">
        <v>82</v>
      </c>
      <c r="B9" s="11">
        <v>0.5104166666666666</v>
      </c>
      <c r="C9" s="17">
        <v>4851119</v>
      </c>
      <c r="D9" s="17">
        <v>2</v>
      </c>
      <c r="E9" s="66" t="s">
        <v>125</v>
      </c>
      <c r="F9" s="96" t="str">
        <f t="shared" si="0"/>
        <v>L</v>
      </c>
      <c r="G9" t="s">
        <v>267</v>
      </c>
      <c r="H9" t="s">
        <v>274</v>
      </c>
      <c r="I9" s="97" t="str">
        <f t="shared" si="1"/>
        <v>L_СМ</v>
      </c>
    </row>
    <row r="10" spans="1:9" ht="39.75" thickBot="1">
      <c r="A10" s="12" t="s">
        <v>59</v>
      </c>
      <c r="B10" s="13">
        <v>0.5</v>
      </c>
      <c r="C10" s="17">
        <v>4707655</v>
      </c>
      <c r="D10" s="17">
        <v>3</v>
      </c>
      <c r="E10" s="66" t="s">
        <v>126</v>
      </c>
      <c r="F10" s="96" t="str">
        <f t="shared" si="0"/>
        <v>P</v>
      </c>
      <c r="G10" t="s">
        <v>267</v>
      </c>
      <c r="H10" t="s">
        <v>271</v>
      </c>
      <c r="I10" s="97" t="str">
        <f t="shared" si="1"/>
        <v>P_СМ</v>
      </c>
    </row>
    <row r="11" spans="1:9" ht="39.75" thickBot="1">
      <c r="A11" s="7" t="s">
        <v>83</v>
      </c>
      <c r="B11" s="11">
        <v>0.5104166666666666</v>
      </c>
      <c r="C11" s="17">
        <v>4502674</v>
      </c>
      <c r="D11" s="17">
        <v>3</v>
      </c>
      <c r="E11" s="66" t="s">
        <v>127</v>
      </c>
      <c r="F11" s="96" t="str">
        <f t="shared" si="0"/>
        <v>L</v>
      </c>
      <c r="G11" t="s">
        <v>267</v>
      </c>
      <c r="H11" t="s">
        <v>274</v>
      </c>
      <c r="I11" s="97" t="str">
        <f t="shared" si="1"/>
        <v>L_СМ</v>
      </c>
    </row>
    <row r="12" spans="1:9" ht="39.75" thickBot="1">
      <c r="A12" s="12" t="s">
        <v>64</v>
      </c>
      <c r="B12" s="14">
        <v>0.5416666666666666</v>
      </c>
      <c r="C12" s="17">
        <v>4711754</v>
      </c>
      <c r="D12" s="17">
        <v>3</v>
      </c>
      <c r="E12" s="66" t="s">
        <v>128</v>
      </c>
      <c r="F12" s="96" t="str">
        <f t="shared" si="0"/>
        <v>P</v>
      </c>
      <c r="G12" t="s">
        <v>273</v>
      </c>
      <c r="H12" t="s">
        <v>271</v>
      </c>
      <c r="I12" s="97" t="str">
        <f t="shared" si="1"/>
        <v>P_ММ</v>
      </c>
    </row>
    <row r="13" spans="1:9" ht="39.75" thickBot="1">
      <c r="A13" s="7" t="s">
        <v>60</v>
      </c>
      <c r="B13" s="10">
        <v>0.5</v>
      </c>
      <c r="C13" s="17">
        <v>4502665</v>
      </c>
      <c r="D13" s="17">
        <v>4</v>
      </c>
      <c r="E13" s="66" t="s">
        <v>129</v>
      </c>
      <c r="F13" s="96" t="str">
        <f t="shared" si="0"/>
        <v>P</v>
      </c>
      <c r="G13" t="s">
        <v>273</v>
      </c>
      <c r="H13" t="s">
        <v>274</v>
      </c>
      <c r="I13" s="97" t="str">
        <f t="shared" si="1"/>
        <v>P_ММ</v>
      </c>
    </row>
    <row r="14" spans="1:9" ht="39.75" thickBot="1">
      <c r="A14" s="7" t="s">
        <v>84</v>
      </c>
      <c r="B14" s="11">
        <v>0.517361111111111</v>
      </c>
      <c r="C14" s="17">
        <v>4509583</v>
      </c>
      <c r="D14" s="17">
        <v>6</v>
      </c>
      <c r="E14" s="66" t="s">
        <v>130</v>
      </c>
      <c r="F14" s="96" t="str">
        <f t="shared" si="0"/>
        <v>L</v>
      </c>
      <c r="G14" t="s">
        <v>267</v>
      </c>
      <c r="H14" t="s">
        <v>274</v>
      </c>
      <c r="I14" s="97" t="str">
        <f t="shared" si="1"/>
        <v>L_СМ</v>
      </c>
    </row>
    <row r="15" spans="1:9" ht="39.75" thickBot="1">
      <c r="A15" s="7" t="s">
        <v>85</v>
      </c>
      <c r="B15" s="11">
        <v>0.5243055555555556</v>
      </c>
      <c r="C15" s="17">
        <v>4711552</v>
      </c>
      <c r="D15" s="17">
        <v>1</v>
      </c>
      <c r="E15" s="66" t="s">
        <v>131</v>
      </c>
      <c r="F15" s="96" t="str">
        <f t="shared" si="0"/>
        <v>L</v>
      </c>
      <c r="G15" t="s">
        <v>267</v>
      </c>
      <c r="H15" t="s">
        <v>271</v>
      </c>
      <c r="I15" s="97" t="str">
        <f t="shared" si="1"/>
        <v>L_СМ</v>
      </c>
    </row>
    <row r="16" spans="1:9" ht="39.75" thickBot="1">
      <c r="A16" s="7" t="s">
        <v>86</v>
      </c>
      <c r="B16" s="11">
        <v>0.53125</v>
      </c>
      <c r="C16" s="17">
        <v>4851138</v>
      </c>
      <c r="D16" s="17">
        <v>5</v>
      </c>
      <c r="E16" s="66" t="s">
        <v>158</v>
      </c>
      <c r="F16" s="96" t="str">
        <f t="shared" si="0"/>
        <v>L</v>
      </c>
      <c r="G16" t="s">
        <v>267</v>
      </c>
      <c r="H16" t="s">
        <v>271</v>
      </c>
      <c r="I16" s="97" t="str">
        <f t="shared" si="1"/>
        <v>L_СМ</v>
      </c>
    </row>
    <row r="17" spans="1:9" ht="39.75" thickBot="1">
      <c r="A17" s="7" t="s">
        <v>87</v>
      </c>
      <c r="B17" s="11">
        <v>0.53125</v>
      </c>
      <c r="C17" s="17">
        <v>4851128</v>
      </c>
      <c r="D17" s="17">
        <v>5</v>
      </c>
      <c r="E17" s="66" t="s">
        <v>132</v>
      </c>
      <c r="F17" s="96" t="str">
        <f t="shared" si="0"/>
        <v>L</v>
      </c>
      <c r="G17" t="s">
        <v>267</v>
      </c>
      <c r="H17" t="s">
        <v>271</v>
      </c>
      <c r="I17" s="97" t="str">
        <f t="shared" si="1"/>
        <v>L_СМ</v>
      </c>
    </row>
    <row r="18" spans="1:9" ht="39.75" thickBot="1">
      <c r="A18" s="12" t="s">
        <v>68</v>
      </c>
      <c r="B18" s="15">
        <v>0.5833333333333334</v>
      </c>
      <c r="C18" s="17">
        <v>4707654</v>
      </c>
      <c r="D18" s="17">
        <v>5</v>
      </c>
      <c r="E18" s="66" t="s">
        <v>133</v>
      </c>
      <c r="F18" s="96" t="str">
        <f t="shared" si="0"/>
        <v>P</v>
      </c>
      <c r="G18" t="s">
        <v>267</v>
      </c>
      <c r="H18" t="s">
        <v>274</v>
      </c>
      <c r="I18" s="97" t="str">
        <f t="shared" si="1"/>
        <v>P_СМ</v>
      </c>
    </row>
    <row r="19" spans="1:9" ht="39.75" thickBot="1">
      <c r="A19" s="7" t="s">
        <v>73</v>
      </c>
      <c r="B19" s="16">
        <v>0.625</v>
      </c>
      <c r="C19" s="17">
        <v>4502662</v>
      </c>
      <c r="D19" s="17">
        <v>1</v>
      </c>
      <c r="E19" s="66" t="s">
        <v>134</v>
      </c>
      <c r="F19" s="96" t="str">
        <f t="shared" si="0"/>
        <v>P</v>
      </c>
      <c r="G19" t="s">
        <v>267</v>
      </c>
      <c r="H19" t="s">
        <v>274</v>
      </c>
      <c r="I19" s="97" t="str">
        <f t="shared" si="1"/>
        <v>P_СМ</v>
      </c>
    </row>
    <row r="20" spans="1:9" ht="39.75" thickBot="1">
      <c r="A20" s="7" t="s">
        <v>65</v>
      </c>
      <c r="B20" s="9">
        <v>0.5416666666666666</v>
      </c>
      <c r="C20" s="17">
        <v>4851268</v>
      </c>
      <c r="D20" s="17">
        <v>4</v>
      </c>
      <c r="E20" s="66" t="s">
        <v>135</v>
      </c>
      <c r="F20" s="96" t="str">
        <f t="shared" si="0"/>
        <v>P</v>
      </c>
      <c r="G20" t="s">
        <v>273</v>
      </c>
      <c r="H20" t="s">
        <v>274</v>
      </c>
      <c r="I20" s="97" t="str">
        <f t="shared" si="1"/>
        <v>P_ММ</v>
      </c>
    </row>
    <row r="21" spans="1:9" ht="39.75" thickBot="1">
      <c r="A21" s="7" t="s">
        <v>61</v>
      </c>
      <c r="B21" s="10">
        <v>0.5</v>
      </c>
      <c r="C21" s="17">
        <v>4711570</v>
      </c>
      <c r="D21" s="17">
        <v>6</v>
      </c>
      <c r="E21" s="66" t="s">
        <v>136</v>
      </c>
      <c r="F21" s="96" t="str">
        <f t="shared" si="0"/>
        <v>P</v>
      </c>
      <c r="G21" t="s">
        <v>273</v>
      </c>
      <c r="H21" t="s">
        <v>274</v>
      </c>
      <c r="I21" s="97" t="str">
        <f t="shared" si="1"/>
        <v>P_ММ</v>
      </c>
    </row>
    <row r="22" spans="1:9" ht="39.75" thickBot="1">
      <c r="A22" s="7" t="s">
        <v>88</v>
      </c>
      <c r="B22" s="11">
        <v>0.53125</v>
      </c>
      <c r="C22" s="17">
        <v>4707651</v>
      </c>
      <c r="D22" s="17">
        <v>6</v>
      </c>
      <c r="E22" s="66" t="s">
        <v>137</v>
      </c>
      <c r="F22" s="96" t="str">
        <f t="shared" si="0"/>
        <v>L</v>
      </c>
      <c r="G22" t="s">
        <v>267</v>
      </c>
      <c r="H22" t="s">
        <v>271</v>
      </c>
      <c r="I22" s="97" t="str">
        <f t="shared" si="1"/>
        <v>L_СМ</v>
      </c>
    </row>
    <row r="23" spans="1:9" ht="39.75" thickBot="1">
      <c r="A23" s="7" t="s">
        <v>66</v>
      </c>
      <c r="B23" s="9">
        <v>0.5416666666666666</v>
      </c>
      <c r="C23" s="17">
        <v>4509986</v>
      </c>
      <c r="D23" s="17">
        <v>5</v>
      </c>
      <c r="E23" s="66" t="s">
        <v>138</v>
      </c>
      <c r="F23" s="96" t="str">
        <f t="shared" si="0"/>
        <v>P</v>
      </c>
      <c r="G23" t="s">
        <v>267</v>
      </c>
      <c r="H23" t="s">
        <v>274</v>
      </c>
      <c r="I23" s="97" t="str">
        <f t="shared" si="1"/>
        <v>P_СМ</v>
      </c>
    </row>
    <row r="24" spans="1:9" ht="39.75" thickBot="1">
      <c r="A24" s="7" t="s">
        <v>69</v>
      </c>
      <c r="B24" s="15">
        <v>0.5833333333333334</v>
      </c>
      <c r="C24" s="17">
        <v>4509980</v>
      </c>
      <c r="D24" s="17">
        <v>1</v>
      </c>
      <c r="E24" s="66" t="s">
        <v>139</v>
      </c>
      <c r="F24" s="96" t="str">
        <f t="shared" si="0"/>
        <v>P</v>
      </c>
      <c r="G24" t="s">
        <v>267</v>
      </c>
      <c r="H24" t="s">
        <v>274</v>
      </c>
      <c r="I24" s="97" t="str">
        <f t="shared" si="1"/>
        <v>P_СМ</v>
      </c>
    </row>
    <row r="25" spans="1:9" ht="39.75" thickBot="1">
      <c r="A25" s="7" t="s">
        <v>67</v>
      </c>
      <c r="B25" s="9">
        <v>0.5416666666666666</v>
      </c>
      <c r="C25" s="17">
        <v>4502696</v>
      </c>
      <c r="D25" s="17">
        <v>6</v>
      </c>
      <c r="E25" s="66" t="s">
        <v>140</v>
      </c>
      <c r="F25" s="96" t="str">
        <f t="shared" si="0"/>
        <v>P</v>
      </c>
      <c r="G25" t="s">
        <v>267</v>
      </c>
      <c r="H25" t="s">
        <v>274</v>
      </c>
      <c r="I25" s="97" t="str">
        <f t="shared" si="1"/>
        <v>P_СМ</v>
      </c>
    </row>
    <row r="26" spans="1:9" ht="39.75" thickBot="1">
      <c r="A26" s="7" t="s">
        <v>89</v>
      </c>
      <c r="B26" s="11">
        <v>0.5520833333333334</v>
      </c>
      <c r="C26" s="17">
        <v>4707658</v>
      </c>
      <c r="D26" s="17">
        <v>2</v>
      </c>
      <c r="E26" s="66" t="s">
        <v>141</v>
      </c>
      <c r="F26" s="96" t="str">
        <f t="shared" si="0"/>
        <v>L</v>
      </c>
      <c r="G26" t="s">
        <v>267</v>
      </c>
      <c r="H26" t="s">
        <v>271</v>
      </c>
      <c r="I26" s="97" t="str">
        <f t="shared" si="1"/>
        <v>L_СМ</v>
      </c>
    </row>
    <row r="27" spans="1:9" ht="39.75" thickBot="1">
      <c r="A27" s="7" t="s">
        <v>90</v>
      </c>
      <c r="B27" s="11">
        <v>0.5520833333333334</v>
      </c>
      <c r="C27" s="17">
        <v>4707659</v>
      </c>
      <c r="D27" s="17">
        <v>3</v>
      </c>
      <c r="E27" s="66" t="s">
        <v>142</v>
      </c>
      <c r="F27" s="96" t="str">
        <f t="shared" si="0"/>
        <v>L</v>
      </c>
      <c r="G27" t="s">
        <v>267</v>
      </c>
      <c r="H27" t="s">
        <v>271</v>
      </c>
      <c r="I27" s="97" t="str">
        <f t="shared" si="1"/>
        <v>L_СМ</v>
      </c>
    </row>
    <row r="28" spans="1:9" ht="39.75" thickBot="1">
      <c r="A28" s="7" t="s">
        <v>70</v>
      </c>
      <c r="B28" s="15">
        <v>0.5833333333333334</v>
      </c>
      <c r="C28" s="17">
        <v>4851118</v>
      </c>
      <c r="D28" s="17">
        <v>2</v>
      </c>
      <c r="E28" s="66" t="s">
        <v>143</v>
      </c>
      <c r="F28" s="96" t="str">
        <f t="shared" si="0"/>
        <v>P</v>
      </c>
      <c r="G28" t="s">
        <v>273</v>
      </c>
      <c r="H28" t="s">
        <v>274</v>
      </c>
      <c r="I28" s="97" t="str">
        <f t="shared" si="1"/>
        <v>P_ММ</v>
      </c>
    </row>
    <row r="29" spans="1:9" ht="39.75" thickBot="1">
      <c r="A29" s="7" t="s">
        <v>91</v>
      </c>
      <c r="B29" s="11">
        <v>0.5590277777777778</v>
      </c>
      <c r="C29" s="17">
        <v>4707669</v>
      </c>
      <c r="D29" s="17">
        <v>4</v>
      </c>
      <c r="E29" s="66" t="s">
        <v>144</v>
      </c>
      <c r="F29" s="96" t="str">
        <f t="shared" si="0"/>
        <v>L</v>
      </c>
      <c r="G29" t="s">
        <v>273</v>
      </c>
      <c r="H29" t="s">
        <v>271</v>
      </c>
      <c r="I29" s="97" t="str">
        <f t="shared" si="1"/>
        <v>L_ММ</v>
      </c>
    </row>
    <row r="30" spans="1:9" ht="39.75" thickBot="1">
      <c r="A30" s="7" t="s">
        <v>92</v>
      </c>
      <c r="B30" s="11">
        <v>0.5590277777777778</v>
      </c>
      <c r="C30" s="17">
        <v>4502647</v>
      </c>
      <c r="D30" s="17">
        <v>5</v>
      </c>
      <c r="E30" s="66" t="s">
        <v>145</v>
      </c>
      <c r="F30" s="96" t="str">
        <f t="shared" si="0"/>
        <v>L</v>
      </c>
      <c r="G30" t="s">
        <v>267</v>
      </c>
      <c r="H30" t="s">
        <v>274</v>
      </c>
      <c r="I30" s="97" t="str">
        <f t="shared" si="1"/>
        <v>L_СМ</v>
      </c>
    </row>
    <row r="31" spans="1:9" ht="39.75" thickBot="1">
      <c r="A31" s="7" t="s">
        <v>93</v>
      </c>
      <c r="B31" s="11">
        <v>0.5590277777777778</v>
      </c>
      <c r="C31" s="17">
        <v>4707660</v>
      </c>
      <c r="D31" s="17">
        <v>6</v>
      </c>
      <c r="E31" s="66" t="s">
        <v>241</v>
      </c>
      <c r="F31" s="96" t="str">
        <f t="shared" si="0"/>
        <v>L</v>
      </c>
      <c r="G31" t="s">
        <v>273</v>
      </c>
      <c r="H31" t="s">
        <v>271</v>
      </c>
      <c r="I31" s="97" t="str">
        <f t="shared" si="1"/>
        <v>L_ММ</v>
      </c>
    </row>
    <row r="32" spans="1:9" ht="39.75" thickBot="1">
      <c r="A32" s="7" t="s">
        <v>71</v>
      </c>
      <c r="B32" s="15">
        <v>0.5833333333333334</v>
      </c>
      <c r="C32" s="17">
        <v>4502691</v>
      </c>
      <c r="D32" s="17">
        <v>3</v>
      </c>
      <c r="E32" s="66" t="s">
        <v>146</v>
      </c>
      <c r="F32" s="96" t="str">
        <f t="shared" si="0"/>
        <v>P</v>
      </c>
      <c r="G32" t="s">
        <v>273</v>
      </c>
      <c r="H32" t="s">
        <v>274</v>
      </c>
      <c r="I32" s="97" t="str">
        <f t="shared" si="1"/>
        <v>P_ММ</v>
      </c>
    </row>
    <row r="33" spans="1:9" ht="39.75" thickBot="1">
      <c r="A33" s="7" t="s">
        <v>94</v>
      </c>
      <c r="B33" s="11">
        <v>0.5659722222222222</v>
      </c>
      <c r="C33" s="17">
        <v>4507632</v>
      </c>
      <c r="D33" s="17">
        <v>2</v>
      </c>
      <c r="E33" s="66" t="s">
        <v>147</v>
      </c>
      <c r="F33" s="96" t="str">
        <f t="shared" si="0"/>
        <v>L</v>
      </c>
      <c r="G33" t="s">
        <v>273</v>
      </c>
      <c r="H33" t="s">
        <v>271</v>
      </c>
      <c r="I33" s="97" t="str">
        <f t="shared" si="1"/>
        <v>L_ММ</v>
      </c>
    </row>
    <row r="34" spans="1:9" ht="39.75" thickBot="1">
      <c r="A34" s="7" t="s">
        <v>95</v>
      </c>
      <c r="B34" s="11">
        <v>0.5729166666666666</v>
      </c>
      <c r="C34" s="17">
        <v>4851133</v>
      </c>
      <c r="D34" s="17">
        <v>4</v>
      </c>
      <c r="E34" s="66" t="s">
        <v>148</v>
      </c>
      <c r="F34" s="96" t="str">
        <f t="shared" si="0"/>
        <v>K</v>
      </c>
      <c r="G34" t="s">
        <v>267</v>
      </c>
      <c r="H34" t="s">
        <v>274</v>
      </c>
      <c r="I34" s="97" t="str">
        <f t="shared" si="1"/>
        <v>K_СМ</v>
      </c>
    </row>
    <row r="35" spans="1:9" ht="39.75" thickBot="1">
      <c r="A35" s="7" t="s">
        <v>96</v>
      </c>
      <c r="B35" s="11">
        <v>0.5729166666666666</v>
      </c>
      <c r="C35" s="17">
        <v>4509589</v>
      </c>
      <c r="D35" s="17">
        <v>5</v>
      </c>
      <c r="E35" s="66" t="s">
        <v>149</v>
      </c>
      <c r="F35" s="96" t="str">
        <f t="shared" si="0"/>
        <v>L</v>
      </c>
      <c r="G35" t="s">
        <v>267</v>
      </c>
      <c r="H35" t="s">
        <v>271</v>
      </c>
      <c r="I35" s="97" t="str">
        <f t="shared" si="1"/>
        <v>L_СМ</v>
      </c>
    </row>
    <row r="36" spans="1:9" ht="39.75" thickBot="1">
      <c r="A36" s="7" t="s">
        <v>74</v>
      </c>
      <c r="B36" s="16">
        <v>0.625</v>
      </c>
      <c r="C36" s="17">
        <v>4851272</v>
      </c>
      <c r="D36" s="17">
        <v>2</v>
      </c>
      <c r="E36" s="66" t="s">
        <v>150</v>
      </c>
      <c r="F36" s="96" t="str">
        <f t="shared" si="0"/>
        <v>P</v>
      </c>
      <c r="G36" t="s">
        <v>267</v>
      </c>
      <c r="H36" t="s">
        <v>274</v>
      </c>
      <c r="I36" s="97" t="str">
        <f t="shared" si="1"/>
        <v>P_СМ</v>
      </c>
    </row>
    <row r="37" spans="1:9" ht="39.75" thickBot="1">
      <c r="A37" s="7" t="s">
        <v>97</v>
      </c>
      <c r="B37" s="11">
        <v>0.59375</v>
      </c>
      <c r="C37" s="17">
        <v>4711571</v>
      </c>
      <c r="D37" s="17">
        <v>1</v>
      </c>
      <c r="E37" s="66" t="s">
        <v>151</v>
      </c>
      <c r="F37" s="96" t="str">
        <f t="shared" si="0"/>
        <v>L</v>
      </c>
      <c r="G37" t="s">
        <v>273</v>
      </c>
      <c r="H37" t="s">
        <v>271</v>
      </c>
      <c r="I37" s="97" t="str">
        <f t="shared" si="1"/>
        <v>L_ММ</v>
      </c>
    </row>
    <row r="38" spans="1:9" ht="39.75" thickBot="1">
      <c r="A38" s="7" t="s">
        <v>98</v>
      </c>
      <c r="B38" s="11">
        <v>0.59375</v>
      </c>
      <c r="C38" s="17">
        <v>4502642</v>
      </c>
      <c r="D38" s="17">
        <v>2</v>
      </c>
      <c r="E38" s="66" t="s">
        <v>152</v>
      </c>
      <c r="F38" s="96" t="str">
        <f t="shared" si="0"/>
        <v>L</v>
      </c>
      <c r="G38" t="s">
        <v>267</v>
      </c>
      <c r="H38" t="s">
        <v>271</v>
      </c>
      <c r="I38" s="97" t="str">
        <f t="shared" si="1"/>
        <v>L_СМ</v>
      </c>
    </row>
    <row r="39" spans="1:9" ht="39.75" thickBot="1">
      <c r="A39" s="7" t="s">
        <v>99</v>
      </c>
      <c r="B39" s="11">
        <v>0.59375</v>
      </c>
      <c r="C39" s="17">
        <v>4509570</v>
      </c>
      <c r="D39" s="17">
        <v>3</v>
      </c>
      <c r="E39" s="66" t="s">
        <v>153</v>
      </c>
      <c r="F39" s="96" t="str">
        <f t="shared" si="0"/>
        <v>L</v>
      </c>
      <c r="G39" t="s">
        <v>267</v>
      </c>
      <c r="H39" t="s">
        <v>271</v>
      </c>
      <c r="I39" s="97" t="str">
        <f t="shared" si="1"/>
        <v>L_СМ</v>
      </c>
    </row>
    <row r="40" spans="1:9" ht="39.75" thickBot="1">
      <c r="A40" s="7" t="s">
        <v>100</v>
      </c>
      <c r="B40" s="11">
        <v>0.6006944444444444</v>
      </c>
      <c r="C40" s="17">
        <v>4502643</v>
      </c>
      <c r="D40" s="17">
        <v>4</v>
      </c>
      <c r="E40" s="66" t="s">
        <v>154</v>
      </c>
      <c r="F40" s="96" t="str">
        <f t="shared" si="0"/>
        <v>L</v>
      </c>
      <c r="G40" t="s">
        <v>267</v>
      </c>
      <c r="H40" t="s">
        <v>271</v>
      </c>
      <c r="I40" s="97" t="str">
        <f t="shared" si="1"/>
        <v>L_СМ</v>
      </c>
    </row>
    <row r="41" spans="1:9" ht="39.75" thickBot="1">
      <c r="A41" s="7" t="s">
        <v>101</v>
      </c>
      <c r="B41" s="11">
        <v>0.6006944444444444</v>
      </c>
      <c r="C41" s="17">
        <v>4509575</v>
      </c>
      <c r="D41" s="17">
        <v>5</v>
      </c>
      <c r="E41" s="66" t="s">
        <v>155</v>
      </c>
      <c r="F41" s="96" t="str">
        <f t="shared" si="0"/>
        <v>L</v>
      </c>
      <c r="G41" t="s">
        <v>267</v>
      </c>
      <c r="H41" t="s">
        <v>271</v>
      </c>
      <c r="I41" s="97" t="str">
        <f t="shared" si="1"/>
        <v>L_СМ</v>
      </c>
    </row>
    <row r="42" spans="1:9" ht="39.75" thickBot="1">
      <c r="A42" s="7" t="s">
        <v>102</v>
      </c>
      <c r="B42" s="11">
        <v>0.6006944444444444</v>
      </c>
      <c r="C42" s="17">
        <v>4707656</v>
      </c>
      <c r="D42" s="17">
        <v>6</v>
      </c>
      <c r="E42" s="66" t="s">
        <v>156</v>
      </c>
      <c r="F42" s="96" t="str">
        <f t="shared" si="0"/>
        <v>L</v>
      </c>
      <c r="G42" t="s">
        <v>267</v>
      </c>
      <c r="H42" t="s">
        <v>271</v>
      </c>
      <c r="I42" s="97" t="str">
        <f t="shared" si="1"/>
        <v>L_СМ</v>
      </c>
    </row>
    <row r="43" spans="1:9" ht="39.75" thickBot="1">
      <c r="A43" s="7" t="s">
        <v>103</v>
      </c>
      <c r="B43" s="11">
        <v>0.607638888888889</v>
      </c>
      <c r="C43" s="17">
        <v>4509568</v>
      </c>
      <c r="D43" s="17">
        <v>1</v>
      </c>
      <c r="E43" s="66" t="s">
        <v>157</v>
      </c>
      <c r="F43" s="96" t="str">
        <f t="shared" si="0"/>
        <v>L</v>
      </c>
      <c r="G43" t="s">
        <v>267</v>
      </c>
      <c r="H43" t="s">
        <v>271</v>
      </c>
      <c r="I43" s="97" t="str">
        <f t="shared" si="1"/>
        <v>L_СМ</v>
      </c>
    </row>
    <row r="44" spans="1:9" ht="39.75" thickBot="1">
      <c r="A44" s="12" t="s">
        <v>120</v>
      </c>
      <c r="B44" s="19">
        <v>0.6006944444444444</v>
      </c>
      <c r="C44" s="17">
        <v>4851139</v>
      </c>
      <c r="D44" s="17">
        <v>5</v>
      </c>
      <c r="E44" s="66" t="s">
        <v>242</v>
      </c>
      <c r="F44" s="96" t="str">
        <f t="shared" si="0"/>
        <v>L</v>
      </c>
      <c r="G44" t="s">
        <v>267</v>
      </c>
      <c r="H44" t="s">
        <v>274</v>
      </c>
      <c r="I44" s="97" t="str">
        <f t="shared" si="1"/>
        <v>L_СМ</v>
      </c>
    </row>
    <row r="45" spans="1:9" ht="39.75" thickBot="1">
      <c r="A45" s="7" t="s">
        <v>104</v>
      </c>
      <c r="B45" s="11">
        <v>0.607638888888889</v>
      </c>
      <c r="C45" s="17">
        <v>4509579</v>
      </c>
      <c r="D45" s="17">
        <v>2</v>
      </c>
      <c r="E45" s="66" t="s">
        <v>159</v>
      </c>
      <c r="F45" s="96" t="str">
        <f t="shared" si="0"/>
        <v>L</v>
      </c>
      <c r="G45" t="s">
        <v>267</v>
      </c>
      <c r="H45" t="s">
        <v>271</v>
      </c>
      <c r="I45" s="97" t="str">
        <f t="shared" si="1"/>
        <v>L_СМ</v>
      </c>
    </row>
    <row r="46" spans="1:9" ht="39.75" thickBot="1">
      <c r="A46" s="7" t="s">
        <v>105</v>
      </c>
      <c r="B46" s="11">
        <v>0.6145833333333334</v>
      </c>
      <c r="C46" s="17">
        <v>4502640</v>
      </c>
      <c r="D46" s="17">
        <v>4</v>
      </c>
      <c r="E46" s="66" t="s">
        <v>160</v>
      </c>
      <c r="F46" s="96" t="str">
        <f t="shared" si="0"/>
        <v>L</v>
      </c>
      <c r="G46" t="s">
        <v>267</v>
      </c>
      <c r="H46" t="s">
        <v>271</v>
      </c>
      <c r="I46" s="97" t="str">
        <f t="shared" si="1"/>
        <v>L_СМ</v>
      </c>
    </row>
    <row r="47" spans="1:9" ht="39.75" thickBot="1">
      <c r="A47" s="7" t="s">
        <v>106</v>
      </c>
      <c r="B47" s="11">
        <v>0.6145833333333334</v>
      </c>
      <c r="C47" s="17">
        <v>4851114</v>
      </c>
      <c r="D47" s="17">
        <v>6</v>
      </c>
      <c r="E47" s="66" t="s">
        <v>161</v>
      </c>
      <c r="F47" s="96" t="str">
        <f t="shared" si="0"/>
        <v>K</v>
      </c>
      <c r="G47" t="s">
        <v>267</v>
      </c>
      <c r="H47" t="s">
        <v>274</v>
      </c>
      <c r="I47" s="97" t="str">
        <f t="shared" si="1"/>
        <v>K_СМ</v>
      </c>
    </row>
    <row r="48" spans="1:9" ht="39.75" thickBot="1">
      <c r="A48" s="7" t="s">
        <v>107</v>
      </c>
      <c r="B48" s="11">
        <v>0.6354166666666666</v>
      </c>
      <c r="C48" s="17">
        <v>4851110</v>
      </c>
      <c r="D48" s="17">
        <v>1</v>
      </c>
      <c r="E48" s="66" t="s">
        <v>243</v>
      </c>
      <c r="F48" s="96" t="str">
        <f t="shared" si="0"/>
        <v>K</v>
      </c>
      <c r="G48" t="s">
        <v>267</v>
      </c>
      <c r="H48" t="s">
        <v>274</v>
      </c>
      <c r="I48" s="97" t="str">
        <f t="shared" si="1"/>
        <v>K_СМ</v>
      </c>
    </row>
    <row r="49" spans="1:9" ht="39.75" thickBot="1">
      <c r="A49" s="7" t="s">
        <v>72</v>
      </c>
      <c r="B49" s="15">
        <v>0.5833333333333334</v>
      </c>
      <c r="C49" s="17">
        <v>4509552</v>
      </c>
      <c r="D49" s="17">
        <v>6</v>
      </c>
      <c r="E49" s="66" t="s">
        <v>162</v>
      </c>
      <c r="F49" s="96" t="str">
        <f t="shared" si="0"/>
        <v>P</v>
      </c>
      <c r="G49" t="s">
        <v>273</v>
      </c>
      <c r="H49" t="s">
        <v>274</v>
      </c>
      <c r="I49" s="97" t="str">
        <f t="shared" si="1"/>
        <v>P_ММ</v>
      </c>
    </row>
    <row r="50" spans="1:9" ht="39.75" thickBot="1">
      <c r="A50" s="7" t="s">
        <v>108</v>
      </c>
      <c r="B50" s="11">
        <v>0.6354166666666666</v>
      </c>
      <c r="C50" s="17">
        <v>4851262</v>
      </c>
      <c r="D50" s="17">
        <v>2</v>
      </c>
      <c r="E50" s="66" t="s">
        <v>163</v>
      </c>
      <c r="F50" s="96" t="str">
        <f t="shared" si="0"/>
        <v>K</v>
      </c>
      <c r="G50" t="s">
        <v>273</v>
      </c>
      <c r="H50" t="s">
        <v>274</v>
      </c>
      <c r="I50" s="97" t="str">
        <f t="shared" si="1"/>
        <v>K_ММ</v>
      </c>
    </row>
    <row r="51" spans="1:9" ht="39.75" thickBot="1">
      <c r="A51" s="7" t="s">
        <v>109</v>
      </c>
      <c r="B51" s="11">
        <v>0.642361111111111</v>
      </c>
      <c r="C51" s="17">
        <v>4851135</v>
      </c>
      <c r="D51" s="17">
        <v>4</v>
      </c>
      <c r="E51" s="66" t="s">
        <v>244</v>
      </c>
      <c r="F51" s="96" t="str">
        <f t="shared" si="0"/>
        <v>K</v>
      </c>
      <c r="G51" t="s">
        <v>273</v>
      </c>
      <c r="H51" t="s">
        <v>274</v>
      </c>
      <c r="I51" s="97" t="str">
        <f t="shared" si="1"/>
        <v>K_ММ</v>
      </c>
    </row>
    <row r="52" spans="1:9" ht="39.75" thickBot="1">
      <c r="A52" s="7" t="s">
        <v>110</v>
      </c>
      <c r="B52" s="11">
        <v>0.642361111111111</v>
      </c>
      <c r="C52" s="17">
        <v>4851109</v>
      </c>
      <c r="D52" s="17">
        <v>5</v>
      </c>
      <c r="E52" s="66" t="s">
        <v>164</v>
      </c>
      <c r="F52" s="96" t="str">
        <f t="shared" si="0"/>
        <v>K</v>
      </c>
      <c r="G52" t="s">
        <v>267</v>
      </c>
      <c r="H52" t="s">
        <v>274</v>
      </c>
      <c r="I52" s="97" t="str">
        <f t="shared" si="1"/>
        <v>K_СМ</v>
      </c>
    </row>
    <row r="53" spans="1:9" ht="39.75" thickBot="1">
      <c r="A53" s="7" t="s">
        <v>111</v>
      </c>
      <c r="B53" s="11">
        <v>0.642361111111111</v>
      </c>
      <c r="C53" s="17">
        <v>4851143</v>
      </c>
      <c r="D53" s="17">
        <v>6</v>
      </c>
      <c r="E53" s="66" t="s">
        <v>165</v>
      </c>
      <c r="F53" s="96" t="str">
        <f t="shared" si="0"/>
        <v>K</v>
      </c>
      <c r="G53" t="s">
        <v>267</v>
      </c>
      <c r="H53" t="s">
        <v>274</v>
      </c>
      <c r="I53" s="97" t="str">
        <f t="shared" si="1"/>
        <v>K_СМ</v>
      </c>
    </row>
    <row r="54" spans="1:9" ht="39.75" thickBot="1">
      <c r="A54" s="7" t="s">
        <v>112</v>
      </c>
      <c r="B54" s="11">
        <v>0.6493055555555556</v>
      </c>
      <c r="C54" s="17">
        <v>4509985</v>
      </c>
      <c r="D54" s="17">
        <v>1</v>
      </c>
      <c r="E54" s="66" t="s">
        <v>245</v>
      </c>
      <c r="F54" s="96" t="str">
        <f t="shared" si="0"/>
        <v>K</v>
      </c>
      <c r="G54" t="s">
        <v>267</v>
      </c>
      <c r="H54" t="s">
        <v>274</v>
      </c>
      <c r="I54" s="97" t="str">
        <f t="shared" si="1"/>
        <v>K_СМ</v>
      </c>
    </row>
    <row r="55" spans="1:9" ht="39.75" thickBot="1">
      <c r="A55" s="7" t="s">
        <v>113</v>
      </c>
      <c r="B55" s="11">
        <v>0.65625</v>
      </c>
      <c r="C55" s="17">
        <v>4502652</v>
      </c>
      <c r="D55" s="17">
        <v>5</v>
      </c>
      <c r="E55" s="66" t="s">
        <v>246</v>
      </c>
      <c r="F55" s="96" t="str">
        <f t="shared" si="0"/>
        <v>K</v>
      </c>
      <c r="G55" t="s">
        <v>273</v>
      </c>
      <c r="H55" t="s">
        <v>274</v>
      </c>
      <c r="I55" s="97" t="str">
        <f t="shared" si="1"/>
        <v>K_ММ</v>
      </c>
    </row>
    <row r="56" spans="1:9" ht="39.75" thickBot="1">
      <c r="A56" s="7" t="s">
        <v>114</v>
      </c>
      <c r="B56" s="11">
        <v>0.6770833333333334</v>
      </c>
      <c r="C56" s="17">
        <v>4851274</v>
      </c>
      <c r="D56" s="17">
        <v>6</v>
      </c>
      <c r="E56" s="66" t="s">
        <v>166</v>
      </c>
      <c r="F56" s="96" t="str">
        <f t="shared" si="0"/>
        <v>L</v>
      </c>
      <c r="G56" t="s">
        <v>267</v>
      </c>
      <c r="H56" t="s">
        <v>271</v>
      </c>
      <c r="I56" s="97" t="str">
        <f t="shared" si="1"/>
        <v>L_СМ</v>
      </c>
    </row>
    <row r="57" spans="1:9" ht="39.75" thickBot="1">
      <c r="A57" s="7" t="s">
        <v>75</v>
      </c>
      <c r="B57" s="16">
        <v>0.625</v>
      </c>
      <c r="C57" s="17">
        <v>4707672</v>
      </c>
      <c r="D57" s="17">
        <v>3</v>
      </c>
      <c r="E57" s="66" t="s">
        <v>167</v>
      </c>
      <c r="F57" s="96" t="str">
        <f t="shared" si="0"/>
        <v>P</v>
      </c>
      <c r="G57" t="s">
        <v>273</v>
      </c>
      <c r="H57" t="s">
        <v>274</v>
      </c>
      <c r="I57" s="97" t="str">
        <f t="shared" si="1"/>
        <v>P_ММ</v>
      </c>
    </row>
    <row r="58" spans="1:9" ht="39.75" thickBot="1">
      <c r="A58" s="7" t="s">
        <v>76</v>
      </c>
      <c r="B58" s="16">
        <v>0.625</v>
      </c>
      <c r="C58" s="17">
        <v>4509581</v>
      </c>
      <c r="D58" s="17">
        <v>4</v>
      </c>
      <c r="E58" s="66" t="s">
        <v>168</v>
      </c>
      <c r="F58" s="96" t="str">
        <f t="shared" si="0"/>
        <v>P</v>
      </c>
      <c r="G58" t="s">
        <v>267</v>
      </c>
      <c r="H58" t="s">
        <v>274</v>
      </c>
      <c r="I58" s="97" t="str">
        <f t="shared" si="1"/>
        <v>P_СМ</v>
      </c>
    </row>
    <row r="59" spans="1:9" ht="39.75" thickBot="1">
      <c r="A59" s="7" t="s">
        <v>115</v>
      </c>
      <c r="B59" s="11">
        <v>0.6840277777777778</v>
      </c>
      <c r="C59" s="17">
        <v>4711578</v>
      </c>
      <c r="D59" s="17">
        <v>3</v>
      </c>
      <c r="E59" s="66" t="s">
        <v>169</v>
      </c>
      <c r="F59" s="96" t="str">
        <f t="shared" si="0"/>
        <v>L</v>
      </c>
      <c r="G59" t="s">
        <v>267</v>
      </c>
      <c r="H59" t="s">
        <v>271</v>
      </c>
      <c r="I59" s="97" t="str">
        <f t="shared" si="1"/>
        <v>L_СМ</v>
      </c>
    </row>
    <row r="60" spans="1:9" ht="39.75" thickBot="1">
      <c r="A60" s="7" t="s">
        <v>116</v>
      </c>
      <c r="B60" s="11">
        <v>0.6840277777777778</v>
      </c>
      <c r="C60" s="17">
        <v>4502646</v>
      </c>
      <c r="D60" s="17">
        <v>4</v>
      </c>
      <c r="E60" s="66" t="s">
        <v>170</v>
      </c>
      <c r="F60" s="96" t="str">
        <f t="shared" si="0"/>
        <v>L</v>
      </c>
      <c r="G60" t="s">
        <v>267</v>
      </c>
      <c r="H60" t="s">
        <v>271</v>
      </c>
      <c r="I60" s="97" t="str">
        <f t="shared" si="1"/>
        <v>L_СМ</v>
      </c>
    </row>
  </sheetData>
  <sheetProtection/>
  <printOptions/>
  <pageMargins left="0.7" right="0.7" top="0.75" bottom="0.75" header="0.3" footer="0.3"/>
  <pageSetup horizontalDpi="300" verticalDpi="300" orientation="landscape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8"/>
  <sheetViews>
    <sheetView zoomScale="70" zoomScaleNormal="70" zoomScalePageLayoutView="0" workbookViewId="0" topLeftCell="A1">
      <selection activeCell="CB23" sqref="CB23"/>
    </sheetView>
  </sheetViews>
  <sheetFormatPr defaultColWidth="9.140625" defaultRowHeight="15"/>
  <cols>
    <col min="1" max="1" width="9.28125" style="26" bestFit="1" customWidth="1"/>
    <col min="2" max="2" width="45.00390625" style="26" bestFit="1" customWidth="1"/>
    <col min="3" max="3" width="12.140625" style="26" customWidth="1"/>
    <col min="4" max="4" width="8.28125" style="26" bestFit="1" customWidth="1"/>
    <col min="5" max="6" width="11.28125" style="26" customWidth="1"/>
    <col min="7" max="7" width="8.57421875" style="37" customWidth="1"/>
    <col min="8" max="8" width="10.28125" style="38" bestFit="1" customWidth="1"/>
    <col min="9" max="36" width="7.00390625" style="26" customWidth="1"/>
    <col min="37" max="37" width="10.7109375" style="51" customWidth="1"/>
    <col min="38" max="42" width="7.00390625" style="26" customWidth="1"/>
    <col min="43" max="43" width="8.7109375" style="51" bestFit="1" customWidth="1"/>
    <col min="44" max="44" width="8.8515625" style="23" customWidth="1"/>
    <col min="45" max="59" width="7.00390625" style="49" customWidth="1"/>
    <col min="60" max="60" width="7.7109375" style="51" bestFit="1" customWidth="1"/>
    <col min="61" max="61" width="7.7109375" style="40" customWidth="1"/>
    <col min="62" max="62" width="7.00390625" style="23" customWidth="1"/>
    <col min="63" max="76" width="7.00390625" style="49" customWidth="1"/>
    <col min="77" max="77" width="7.7109375" style="24" bestFit="1" customWidth="1"/>
    <col min="78" max="78" width="7.00390625" style="26" customWidth="1"/>
    <col min="79" max="80" width="7.7109375" style="92" bestFit="1" customWidth="1"/>
    <col min="81" max="81" width="12.421875" style="85" customWidth="1"/>
    <col min="82" max="82" width="10.00390625" style="93" customWidth="1"/>
    <col min="83" max="101" width="7.00390625" style="26" customWidth="1"/>
    <col min="102" max="16384" width="9.140625" style="26" customWidth="1"/>
  </cols>
  <sheetData>
    <row r="1" spans="1:82" s="72" customFormat="1" ht="21">
      <c r="A1" s="69" t="s">
        <v>50</v>
      </c>
      <c r="B1" s="69"/>
      <c r="C1" s="69"/>
      <c r="D1" s="69"/>
      <c r="E1" s="69"/>
      <c r="F1" s="69"/>
      <c r="G1" s="70" t="s">
        <v>55</v>
      </c>
      <c r="H1" s="71"/>
      <c r="I1" s="75" t="s">
        <v>250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1"/>
      <c r="AL1" s="69"/>
      <c r="AM1" s="69" t="s">
        <v>217</v>
      </c>
      <c r="AN1" s="69"/>
      <c r="AO1" s="69"/>
      <c r="AP1" s="69"/>
      <c r="AQ1" s="71"/>
      <c r="AR1" s="69"/>
      <c r="AS1" s="69">
        <v>41</v>
      </c>
      <c r="AT1" s="69">
        <v>42</v>
      </c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71"/>
      <c r="BI1" s="27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89"/>
      <c r="CB1" s="89"/>
      <c r="CC1" s="86"/>
      <c r="CD1" s="86"/>
    </row>
    <row r="2" spans="1:82" s="72" customFormat="1" ht="21">
      <c r="A2" s="86" t="s">
        <v>47</v>
      </c>
      <c r="B2" s="69" t="s">
        <v>48</v>
      </c>
      <c r="C2" s="69" t="s">
        <v>268</v>
      </c>
      <c r="D2" s="69" t="s">
        <v>270</v>
      </c>
      <c r="E2" s="69" t="s">
        <v>49</v>
      </c>
      <c r="F2" s="69" t="s">
        <v>56</v>
      </c>
      <c r="G2" s="70" t="s">
        <v>0</v>
      </c>
      <c r="H2" s="71" t="s">
        <v>1</v>
      </c>
      <c r="I2" s="69">
        <v>1</v>
      </c>
      <c r="J2" s="69">
        <v>2</v>
      </c>
      <c r="K2" s="69">
        <v>3</v>
      </c>
      <c r="L2" s="69">
        <v>4</v>
      </c>
      <c r="M2" s="69">
        <v>5</v>
      </c>
      <c r="N2" s="69">
        <v>6</v>
      </c>
      <c r="O2" s="69">
        <v>7</v>
      </c>
      <c r="P2" s="69">
        <v>8</v>
      </c>
      <c r="Q2" s="69">
        <v>9</v>
      </c>
      <c r="R2" s="69">
        <v>10</v>
      </c>
      <c r="S2" s="69">
        <v>11</v>
      </c>
      <c r="T2" s="69">
        <v>12</v>
      </c>
      <c r="U2" s="69">
        <v>13</v>
      </c>
      <c r="V2" s="69">
        <v>14</v>
      </c>
      <c r="W2" s="69">
        <v>15</v>
      </c>
      <c r="X2" s="69">
        <v>16</v>
      </c>
      <c r="Y2" s="69">
        <v>17</v>
      </c>
      <c r="Z2" s="69">
        <v>18</v>
      </c>
      <c r="AA2" s="69">
        <v>19</v>
      </c>
      <c r="AB2" s="69">
        <v>20</v>
      </c>
      <c r="AC2" s="69"/>
      <c r="AD2" s="69"/>
      <c r="AE2" s="69" t="s">
        <v>38</v>
      </c>
      <c r="AF2" s="69" t="s">
        <v>39</v>
      </c>
      <c r="AG2" s="69" t="s">
        <v>40</v>
      </c>
      <c r="AH2" s="69" t="s">
        <v>41</v>
      </c>
      <c r="AI2" s="69" t="s">
        <v>44</v>
      </c>
      <c r="AJ2" s="69" t="s">
        <v>45</v>
      </c>
      <c r="AK2" s="71" t="s">
        <v>118</v>
      </c>
      <c r="AL2" s="69">
        <v>1</v>
      </c>
      <c r="AM2" s="69">
        <v>31</v>
      </c>
      <c r="AN2" s="69">
        <v>34</v>
      </c>
      <c r="AO2" s="69">
        <v>35</v>
      </c>
      <c r="AP2" s="69">
        <v>37</v>
      </c>
      <c r="AQ2" s="71" t="s">
        <v>118</v>
      </c>
      <c r="AR2" s="69"/>
      <c r="AS2" s="69" t="s">
        <v>42</v>
      </c>
      <c r="AT2" s="69" t="s">
        <v>43</v>
      </c>
      <c r="AU2" s="69" t="s">
        <v>2</v>
      </c>
      <c r="AV2" s="69" t="s">
        <v>3</v>
      </c>
      <c r="AW2" s="69" t="s">
        <v>4</v>
      </c>
      <c r="AX2" s="69" t="s">
        <v>5</v>
      </c>
      <c r="AY2" s="69" t="s">
        <v>6</v>
      </c>
      <c r="AZ2" s="69" t="s">
        <v>7</v>
      </c>
      <c r="BA2" s="69" t="s">
        <v>8</v>
      </c>
      <c r="BB2" s="69" t="s">
        <v>9</v>
      </c>
      <c r="BC2" s="69" t="s">
        <v>10</v>
      </c>
      <c r="BD2" s="69" t="s">
        <v>11</v>
      </c>
      <c r="BE2" s="69" t="s">
        <v>12</v>
      </c>
      <c r="BF2" s="69" t="s">
        <v>13</v>
      </c>
      <c r="BG2" s="69" t="s">
        <v>14</v>
      </c>
      <c r="BH2" s="71" t="s">
        <v>118</v>
      </c>
      <c r="BI2" s="27"/>
      <c r="BJ2" s="69" t="s">
        <v>218</v>
      </c>
      <c r="BK2" s="69" t="s">
        <v>15</v>
      </c>
      <c r="BL2" s="69" t="s">
        <v>16</v>
      </c>
      <c r="BM2" s="69" t="s">
        <v>17</v>
      </c>
      <c r="BN2" s="69" t="s">
        <v>18</v>
      </c>
      <c r="BO2" s="69" t="s">
        <v>19</v>
      </c>
      <c r="BP2" s="69" t="s">
        <v>20</v>
      </c>
      <c r="BQ2" s="69" t="s">
        <v>21</v>
      </c>
      <c r="BR2" s="69" t="s">
        <v>22</v>
      </c>
      <c r="BS2" s="69" t="s">
        <v>23</v>
      </c>
      <c r="BT2" s="69" t="s">
        <v>24</v>
      </c>
      <c r="BU2" s="69" t="s">
        <v>25</v>
      </c>
      <c r="BV2" s="69" t="s">
        <v>26</v>
      </c>
      <c r="BW2" s="69" t="s">
        <v>27</v>
      </c>
      <c r="BX2" s="69" t="s">
        <v>28</v>
      </c>
      <c r="BY2" s="69" t="s">
        <v>118</v>
      </c>
      <c r="BZ2" s="69"/>
      <c r="CA2" s="89" t="s">
        <v>52</v>
      </c>
      <c r="CB2" s="89" t="s">
        <v>215</v>
      </c>
      <c r="CC2" s="86" t="s">
        <v>54</v>
      </c>
      <c r="CD2" s="86" t="s">
        <v>265</v>
      </c>
    </row>
    <row r="3" spans="1:82" s="72" customFormat="1" ht="21">
      <c r="A3" s="69"/>
      <c r="B3" s="69"/>
      <c r="C3" s="69"/>
      <c r="D3" s="69"/>
      <c r="E3" s="69"/>
      <c r="F3" s="69"/>
      <c r="G3" s="70"/>
      <c r="H3" s="7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>
        <v>40</v>
      </c>
      <c r="AF3" s="69">
        <v>50</v>
      </c>
      <c r="AG3" s="69">
        <v>51</v>
      </c>
      <c r="AH3" s="69">
        <v>52</v>
      </c>
      <c r="AI3" s="69">
        <v>61</v>
      </c>
      <c r="AJ3" s="69">
        <v>62</v>
      </c>
      <c r="AK3" s="71" t="s">
        <v>119</v>
      </c>
      <c r="AL3" s="69">
        <v>2</v>
      </c>
      <c r="AM3" s="69">
        <v>32</v>
      </c>
      <c r="AN3" s="69">
        <v>33</v>
      </c>
      <c r="AO3" s="69">
        <v>36</v>
      </c>
      <c r="AP3" s="69">
        <v>39</v>
      </c>
      <c r="AQ3" s="71" t="s">
        <v>119</v>
      </c>
      <c r="AR3" s="69"/>
      <c r="AS3" s="69" t="s">
        <v>46</v>
      </c>
      <c r="AT3" s="69" t="s">
        <v>46</v>
      </c>
      <c r="AU3" s="69" t="s">
        <v>46</v>
      </c>
      <c r="AV3" s="69" t="s">
        <v>46</v>
      </c>
      <c r="AW3" s="69" t="s">
        <v>46</v>
      </c>
      <c r="AX3" s="69" t="s">
        <v>46</v>
      </c>
      <c r="AY3" s="69" t="s">
        <v>46</v>
      </c>
      <c r="AZ3" s="69" t="s">
        <v>46</v>
      </c>
      <c r="BA3" s="69" t="s">
        <v>46</v>
      </c>
      <c r="BB3" s="69" t="s">
        <v>46</v>
      </c>
      <c r="BC3" s="69" t="s">
        <v>46</v>
      </c>
      <c r="BD3" s="69" t="s">
        <v>46</v>
      </c>
      <c r="BE3" s="69" t="s">
        <v>46</v>
      </c>
      <c r="BF3" s="69" t="s">
        <v>46</v>
      </c>
      <c r="BG3" s="69" t="s">
        <v>46</v>
      </c>
      <c r="BH3" s="71" t="s">
        <v>119</v>
      </c>
      <c r="BI3" s="27"/>
      <c r="BJ3" s="69"/>
      <c r="BK3" s="69" t="s">
        <v>46</v>
      </c>
      <c r="BL3" s="69" t="s">
        <v>46</v>
      </c>
      <c r="BM3" s="69" t="s">
        <v>46</v>
      </c>
      <c r="BN3" s="69" t="s">
        <v>46</v>
      </c>
      <c r="BO3" s="69" t="s">
        <v>46</v>
      </c>
      <c r="BP3" s="69" t="s">
        <v>46</v>
      </c>
      <c r="BQ3" s="69" t="s">
        <v>46</v>
      </c>
      <c r="BR3" s="69" t="s">
        <v>46</v>
      </c>
      <c r="BS3" s="69" t="s">
        <v>46</v>
      </c>
      <c r="BT3" s="69" t="s">
        <v>46</v>
      </c>
      <c r="BU3" s="69" t="s">
        <v>46</v>
      </c>
      <c r="BV3" s="69" t="s">
        <v>46</v>
      </c>
      <c r="BW3" s="69" t="s">
        <v>46</v>
      </c>
      <c r="BX3" s="69" t="s">
        <v>46</v>
      </c>
      <c r="BY3" s="69" t="s">
        <v>119</v>
      </c>
      <c r="BZ3" s="69"/>
      <c r="CA3" s="89" t="s">
        <v>53</v>
      </c>
      <c r="CB3" s="89" t="s">
        <v>53</v>
      </c>
      <c r="CC3" s="86" t="s">
        <v>53</v>
      </c>
      <c r="CD3" s="86"/>
    </row>
    <row r="4" spans="1:82" ht="38.25">
      <c r="A4" s="73" t="s">
        <v>57</v>
      </c>
      <c r="B4" s="34" t="str">
        <f>INDEX(ЗАЯВКА!E:E,MATCH(A4,ЗАЯВКА!A:A,0))</f>
        <v>Незнайки
Ермаков Петр/ 
Скоркина Татьяна</v>
      </c>
      <c r="C4" s="34" t="str">
        <f>INDEX(ЗАЯВКА!I:I,MATCH(A4,ЗАЯВКА!A:A,0))</f>
        <v>P_СМ</v>
      </c>
      <c r="D4" s="34" t="str">
        <f>INDEX(ЗАЯВКА!H:H,MATCH(A4,ЗАЯВКА!A:A,0))</f>
        <v> - </v>
      </c>
      <c r="E4" s="34">
        <f>INDEX(ЗАЯВКА!C:C,MATCH(A4,ЗАЯВКА!A:A,0))</f>
        <v>4509556</v>
      </c>
      <c r="F4" s="34">
        <f>INDEX(ЗАЯВКА!D:D,MATCH(A4,ЗАЯВКА!A:A,0))</f>
        <v>1</v>
      </c>
      <c r="G4" s="28">
        <f>INDEX(ЗАЯВКА!B:B,MATCH(A4,ЗАЯВКА!A:A,0))</f>
        <v>0.5</v>
      </c>
      <c r="H4" s="27">
        <f>INDEX(СПЛИТ!D:D,MATCH(E4,СПЛИТ!B:B,0))</f>
        <v>0.5711921296296296</v>
      </c>
      <c r="I4" s="25">
        <f>INDEX(СПЛИТ!E:E,MATCH($E4,СПЛИТ!$B:$B,0))</f>
        <v>40</v>
      </c>
      <c r="J4" s="25">
        <f>INDEX(СПЛИТ!F:F,MATCH($E4,СПЛИТ!$B:$B,0))</f>
        <v>50</v>
      </c>
      <c r="K4" s="25">
        <f>INDEX(СПЛИТ!G:G,MATCH($E4,СПЛИТ!$B:$B,0))</f>
        <v>61</v>
      </c>
      <c r="L4" s="25">
        <f>INDEX(СПЛИТ!H:H,MATCH($E4,СПЛИТ!$B:$B,0))</f>
        <v>62</v>
      </c>
      <c r="M4" s="25">
        <f>INDEX(СПЛИТ!I:I,MATCH($E4,СПЛИТ!$B:$B,0))</f>
        <v>61</v>
      </c>
      <c r="N4" s="25">
        <f>INDEX(СПЛИТ!J:J,MATCH($E4,СПЛИТ!$B:$B,0))</f>
        <v>62</v>
      </c>
      <c r="O4" s="25">
        <f>INDEX(СПЛИТ!K:K,MATCH($E4,СПЛИТ!$B:$B,0))</f>
        <v>34</v>
      </c>
      <c r="P4" s="25">
        <f>INDEX(СПЛИТ!L:L,MATCH($E4,СПЛИТ!$B:$B,0))</f>
        <v>37</v>
      </c>
      <c r="Q4" s="25">
        <f>INDEX(СПЛИТ!M:M,MATCH($E4,СПЛИТ!$B:$B,0))</f>
        <v>31</v>
      </c>
      <c r="R4" s="25">
        <f>INDEX(СПЛИТ!N:N,MATCH($E4,СПЛИТ!$B:$B,0))</f>
        <v>35</v>
      </c>
      <c r="S4" s="25">
        <f>INDEX(СПЛИТ!O:O,MATCH($E4,СПЛИТ!$B:$B,0))</f>
        <v>0</v>
      </c>
      <c r="T4" s="25">
        <f>INDEX(СПЛИТ!P:P,MATCH($E4,СПЛИТ!$B:$B,0))</f>
        <v>0</v>
      </c>
      <c r="U4" s="25">
        <f>INDEX(СПЛИТ!Q:Q,MATCH($E4,СПЛИТ!$B:$B,0))</f>
        <v>0</v>
      </c>
      <c r="V4" s="25">
        <f>INDEX(СПЛИТ!R:R,MATCH($E4,СПЛИТ!$B:$B,0))</f>
        <v>0</v>
      </c>
      <c r="W4" s="25">
        <f>INDEX(СПЛИТ!S:S,MATCH($E4,СПЛИТ!$B:$B,0))</f>
        <v>0</v>
      </c>
      <c r="X4" s="25">
        <f>INDEX(СПЛИТ!T:T,MATCH($E4,СПЛИТ!$B:$B,0))</f>
        <v>0</v>
      </c>
      <c r="Y4" s="25">
        <f>INDEX(СПЛИТ!U:U,MATCH($E4,СПЛИТ!$B:$B,0))</f>
        <v>0</v>
      </c>
      <c r="Z4" s="25">
        <f>INDEX(СПЛИТ!V:V,MATCH($E4,СПЛИТ!$B:$B,0))</f>
        <v>0</v>
      </c>
      <c r="AA4" s="25">
        <f>INDEX(СПЛИТ!W:W,MATCH($E4,СПЛИТ!$B:$B,0))</f>
        <v>0</v>
      </c>
      <c r="AB4" s="25">
        <f>INDEX(СПЛИТ!X:X,MATCH($E4,СПЛИТ!$B:$B,0))</f>
        <v>0</v>
      </c>
      <c r="AC4" s="25"/>
      <c r="AD4" s="25"/>
      <c r="AE4" s="84">
        <f aca="true" t="shared" si="0" ref="AE4:AG23">COUNTIF($I4:$AB4,AE$3)</f>
        <v>1</v>
      </c>
      <c r="AF4" s="84">
        <f t="shared" si="0"/>
        <v>1</v>
      </c>
      <c r="AG4" s="25">
        <f t="shared" si="0"/>
        <v>0</v>
      </c>
      <c r="AH4" s="25">
        <f>COUNTIF($I4:$AB4,AH$3)*2</f>
        <v>0</v>
      </c>
      <c r="AI4" s="25">
        <f aca="true" t="shared" si="1" ref="AI4:AJ14">COUNTIF($I4:$AB4,AI$3)</f>
        <v>2</v>
      </c>
      <c r="AJ4" s="25">
        <f t="shared" si="1"/>
        <v>2</v>
      </c>
      <c r="AK4" s="50">
        <f aca="true" t="shared" si="2" ref="AK4:AK23">(8-SUM(AE4:AJ4))*(15*60/(3600*24))</f>
        <v>0.020833333333333332</v>
      </c>
      <c r="AL4" s="25">
        <f aca="true" t="shared" si="3" ref="AL4:AL23">IF(OR(MID(A4,4,1)="1",MID(A4,4,1)="4",MID(A4,4,1)="7",MID(A4,4,1)="5"),1,2)</f>
        <v>1</v>
      </c>
      <c r="AM4" s="25">
        <f aca="true" t="shared" si="4" ref="AM4:AP23">COUNTIF($I4:$AB4,IF($AL4=1,AM$2,AM$3))</f>
        <v>1</v>
      </c>
      <c r="AN4" s="25">
        <f t="shared" si="4"/>
        <v>1</v>
      </c>
      <c r="AO4" s="25">
        <f t="shared" si="4"/>
        <v>1</v>
      </c>
      <c r="AP4" s="25">
        <f t="shared" si="4"/>
        <v>1</v>
      </c>
      <c r="AQ4" s="50">
        <f aca="true" t="shared" si="5" ref="AQ4:AQ23">(4-SUM(AM4:AP4))*(15*60/(3600*24))</f>
        <v>0</v>
      </c>
      <c r="AR4" s="25"/>
      <c r="AS4" s="68"/>
      <c r="AT4" s="68"/>
      <c r="AU4" s="74">
        <v>1</v>
      </c>
      <c r="AV4" s="74">
        <v>1</v>
      </c>
      <c r="AW4" s="68">
        <v>1</v>
      </c>
      <c r="AX4" s="68">
        <v>1</v>
      </c>
      <c r="AY4" s="68">
        <v>1</v>
      </c>
      <c r="AZ4" s="68"/>
      <c r="BA4" s="68"/>
      <c r="BB4" s="68"/>
      <c r="BC4" s="68">
        <v>1</v>
      </c>
      <c r="BD4" s="68">
        <v>1</v>
      </c>
      <c r="BE4" s="68"/>
      <c r="BF4" s="68"/>
      <c r="BG4" s="68"/>
      <c r="BH4" s="50">
        <f aca="true" t="shared" si="6" ref="BH4:BH23">(15-SUM(AS4:BG4))*(15*60/(3600*24))</f>
        <v>0.08333333333333333</v>
      </c>
      <c r="BI4" s="27" t="s">
        <v>256</v>
      </c>
      <c r="BJ4" s="25">
        <f aca="true" t="shared" si="7" ref="BJ4:BJ23">F4</f>
        <v>1</v>
      </c>
      <c r="BK4" s="76"/>
      <c r="BL4" s="76"/>
      <c r="BM4" s="76"/>
      <c r="BN4" s="76">
        <v>1</v>
      </c>
      <c r="BO4" s="76"/>
      <c r="BP4" s="76">
        <v>1</v>
      </c>
      <c r="BQ4" s="76"/>
      <c r="BR4" s="76"/>
      <c r="BS4" s="76">
        <v>1</v>
      </c>
      <c r="BT4" s="76"/>
      <c r="BU4" s="76">
        <v>1</v>
      </c>
      <c r="BV4" s="76"/>
      <c r="BW4" s="76">
        <v>1</v>
      </c>
      <c r="BX4" s="76">
        <v>1</v>
      </c>
      <c r="BY4" s="50">
        <f aca="true" t="shared" si="8" ref="BY4:BY23">(6-SUMPRODUCT(BK4:BX4,IF(BJ4=1,$BK$30:$BX$30,IF(BJ4=2,$BK$31:$BX$31,IF(BJ4=3,$BK$32:$BX$32,IF(BJ4=4,$BK$33:$BX$33,IF(BJ4=5,$BK$34:$BX$34,IF(BJ4=6,$BK$35:$BX$35,0))))))))*(15*60/(3600*24))</f>
        <v>0</v>
      </c>
      <c r="BZ4" s="25" t="s">
        <v>257</v>
      </c>
      <c r="CA4" s="90">
        <f aca="true" t="shared" si="9" ref="CA4:CA23">BY4+BH4+AQ4+AK4</f>
        <v>0.10416666666666666</v>
      </c>
      <c r="CB4" s="90">
        <f aca="true" t="shared" si="10" ref="CB4:CB23">H4-G4</f>
        <v>0.07119212962962962</v>
      </c>
      <c r="CC4" s="87">
        <f aca="true" t="shared" si="11" ref="CC4:CC23">CB4+CA4</f>
        <v>0.17535879629629628</v>
      </c>
      <c r="CD4" s="88"/>
    </row>
    <row r="5" spans="1:82" ht="38.25">
      <c r="A5" s="73" t="s">
        <v>58</v>
      </c>
      <c r="B5" s="34" t="str">
        <f>INDEX(ЗАЯВКА!E:E,MATCH(A5,ЗАЯВКА!A:A,0))</f>
        <v>Double "S"
Александр Ковалев/ 
Александра Елисеева</v>
      </c>
      <c r="C5" s="34" t="str">
        <f>INDEX(ЗАЯВКА!I:I,MATCH(A5,ЗАЯВКА!A:A,0))</f>
        <v>P_СМ</v>
      </c>
      <c r="D5" s="34" t="str">
        <f>INDEX(ЗАЯВКА!H:H,MATCH(A5,ЗАЯВКА!A:A,0))</f>
        <v> - </v>
      </c>
      <c r="E5" s="34">
        <f>INDEX(ЗАЯВКА!C:C,MATCH(A5,ЗАЯВКА!A:A,0))</f>
        <v>4851106</v>
      </c>
      <c r="F5" s="34">
        <f>INDEX(ЗАЯВКА!D:D,MATCH(A5,ЗАЯВКА!A:A,0))</f>
        <v>2</v>
      </c>
      <c r="G5" s="28">
        <f>INDEX(ЗАЯВКА!B:B,MATCH(A5,ЗАЯВКА!A:A,0))</f>
        <v>0.5</v>
      </c>
      <c r="H5" s="27">
        <f>INDEX(СПЛИТ!D:D,MATCH(E5,СПЛИТ!B:B,0))</f>
        <v>0.5617824074074074</v>
      </c>
      <c r="I5" s="25">
        <f>INDEX(СПЛИТ!E:E,MATCH($E5,СПЛИТ!$B:$B,0))</f>
        <v>40</v>
      </c>
      <c r="J5" s="25">
        <f>INDEX(СПЛИТ!F:F,MATCH($E5,СПЛИТ!$B:$B,0))</f>
        <v>50</v>
      </c>
      <c r="K5" s="25">
        <f>INDEX(СПЛИТ!G:G,MATCH($E5,СПЛИТ!$B:$B,0))</f>
        <v>52</v>
      </c>
      <c r="L5" s="25">
        <f>INDEX(СПЛИТ!H:H,MATCH($E5,СПЛИТ!$B:$B,0))</f>
        <v>61</v>
      </c>
      <c r="M5" s="25">
        <f>INDEX(СПЛИТ!I:I,MATCH($E5,СПЛИТ!$B:$B,0))</f>
        <v>40</v>
      </c>
      <c r="N5" s="25">
        <f>INDEX(СПЛИТ!J:J,MATCH($E5,СПЛИТ!$B:$B,0))</f>
        <v>50</v>
      </c>
      <c r="O5" s="25">
        <f>INDEX(СПЛИТ!K:K,MATCH($E5,СПЛИТ!$B:$B,0))</f>
        <v>61</v>
      </c>
      <c r="P5" s="25">
        <f>INDEX(СПЛИТ!L:L,MATCH($E5,СПЛИТ!$B:$B,0))</f>
        <v>62</v>
      </c>
      <c r="Q5" s="25">
        <f>INDEX(СПЛИТ!M:M,MATCH($E5,СПЛИТ!$B:$B,0))</f>
        <v>35</v>
      </c>
      <c r="R5" s="25">
        <f>INDEX(СПЛИТ!N:N,MATCH($E5,СПЛИТ!$B:$B,0))</f>
        <v>37</v>
      </c>
      <c r="S5" s="25">
        <f>INDEX(СПЛИТ!O:O,MATCH($E5,СПЛИТ!$B:$B,0))</f>
        <v>34</v>
      </c>
      <c r="T5" s="25">
        <f>INDEX(СПЛИТ!P:P,MATCH($E5,СПЛИТ!$B:$B,0))</f>
        <v>32</v>
      </c>
      <c r="U5" s="25">
        <f>INDEX(СПЛИТ!Q:Q,MATCH($E5,СПЛИТ!$B:$B,0))</f>
        <v>0</v>
      </c>
      <c r="V5" s="25">
        <f>INDEX(СПЛИТ!R:R,MATCH($E5,СПЛИТ!$B:$B,0))</f>
        <v>0</v>
      </c>
      <c r="W5" s="25">
        <f>INDEX(СПЛИТ!S:S,MATCH($E5,СПЛИТ!$B:$B,0))</f>
        <v>0</v>
      </c>
      <c r="X5" s="25">
        <f>INDEX(СПЛИТ!T:T,MATCH($E5,СПЛИТ!$B:$B,0))</f>
        <v>0</v>
      </c>
      <c r="Y5" s="25">
        <f>INDEX(СПЛИТ!U:U,MATCH($E5,СПЛИТ!$B:$B,0))</f>
        <v>0</v>
      </c>
      <c r="Z5" s="25">
        <f>INDEX(СПЛИТ!V:V,MATCH($E5,СПЛИТ!$B:$B,0))</f>
        <v>0</v>
      </c>
      <c r="AA5" s="25">
        <f>INDEX(СПЛИТ!W:W,MATCH($E5,СПЛИТ!$B:$B,0))</f>
        <v>0</v>
      </c>
      <c r="AB5" s="25">
        <f>INDEX(СПЛИТ!X:X,MATCH($E5,СПЛИТ!$B:$B,0))</f>
        <v>0</v>
      </c>
      <c r="AC5" s="25"/>
      <c r="AD5" s="25"/>
      <c r="AE5" s="25">
        <f t="shared" si="0"/>
        <v>2</v>
      </c>
      <c r="AF5" s="25">
        <f t="shared" si="0"/>
        <v>2</v>
      </c>
      <c r="AG5" s="25">
        <f t="shared" si="0"/>
        <v>0</v>
      </c>
      <c r="AH5" s="67">
        <v>1</v>
      </c>
      <c r="AI5" s="25">
        <f t="shared" si="1"/>
        <v>2</v>
      </c>
      <c r="AJ5" s="25">
        <f t="shared" si="1"/>
        <v>1</v>
      </c>
      <c r="AK5" s="50">
        <f t="shared" si="2"/>
        <v>0</v>
      </c>
      <c r="AL5" s="25">
        <f t="shared" si="3"/>
        <v>2</v>
      </c>
      <c r="AM5" s="25">
        <f t="shared" si="4"/>
        <v>1</v>
      </c>
      <c r="AN5" s="25">
        <f t="shared" si="4"/>
        <v>0</v>
      </c>
      <c r="AO5" s="25">
        <f t="shared" si="4"/>
        <v>0</v>
      </c>
      <c r="AP5" s="25">
        <f t="shared" si="4"/>
        <v>0</v>
      </c>
      <c r="AQ5" s="50">
        <f t="shared" si="5"/>
        <v>0.03125</v>
      </c>
      <c r="AR5" s="25"/>
      <c r="AS5" s="74">
        <v>1</v>
      </c>
      <c r="AT5" s="74">
        <v>1</v>
      </c>
      <c r="AU5" s="74">
        <v>1</v>
      </c>
      <c r="AV5" s="68">
        <v>1</v>
      </c>
      <c r="AW5" s="68">
        <v>1</v>
      </c>
      <c r="AX5" s="68">
        <v>1</v>
      </c>
      <c r="AY5" s="68"/>
      <c r="AZ5" s="68">
        <v>1</v>
      </c>
      <c r="BA5" s="68">
        <v>1</v>
      </c>
      <c r="BB5" s="68">
        <v>1</v>
      </c>
      <c r="BC5" s="68">
        <v>1</v>
      </c>
      <c r="BD5" s="68">
        <v>1</v>
      </c>
      <c r="BE5" s="68">
        <v>1</v>
      </c>
      <c r="BF5" s="68">
        <v>1</v>
      </c>
      <c r="BG5" s="68">
        <v>1</v>
      </c>
      <c r="BH5" s="50">
        <f t="shared" si="6"/>
        <v>0.010416666666666666</v>
      </c>
      <c r="BI5" s="27" t="s">
        <v>255</v>
      </c>
      <c r="BJ5" s="25">
        <f t="shared" si="7"/>
        <v>2</v>
      </c>
      <c r="BK5" s="68"/>
      <c r="BL5" s="68"/>
      <c r="BM5" s="68">
        <v>1</v>
      </c>
      <c r="BN5" s="68">
        <v>1</v>
      </c>
      <c r="BO5" s="68"/>
      <c r="BP5" s="68"/>
      <c r="BQ5" s="68"/>
      <c r="BR5" s="68">
        <v>1</v>
      </c>
      <c r="BS5" s="68">
        <v>1</v>
      </c>
      <c r="BT5" s="68"/>
      <c r="BU5" s="68"/>
      <c r="BV5" s="68"/>
      <c r="BW5" s="68"/>
      <c r="BX5" s="68"/>
      <c r="BY5" s="50">
        <f t="shared" si="8"/>
        <v>0.020833333333333332</v>
      </c>
      <c r="BZ5" s="25" t="s">
        <v>253</v>
      </c>
      <c r="CA5" s="90">
        <f t="shared" si="9"/>
        <v>0.0625</v>
      </c>
      <c r="CB5" s="90">
        <f t="shared" si="10"/>
        <v>0.06178240740740737</v>
      </c>
      <c r="CC5" s="87">
        <f t="shared" si="11"/>
        <v>0.12428240740740737</v>
      </c>
      <c r="CD5" s="88"/>
    </row>
    <row r="6" spans="1:82" ht="38.25">
      <c r="A6" s="73" t="s">
        <v>59</v>
      </c>
      <c r="B6" s="34" t="str">
        <f>INDEX(ЗАЯВКА!E:E,MATCH(A6,ЗАЯВКА!A:A,0))</f>
        <v>Мираж
Тагиров Марат/ 
Марусич Кристина</v>
      </c>
      <c r="C6" s="34" t="str">
        <f>INDEX(ЗАЯВКА!I:I,MATCH(A6,ЗАЯВКА!A:A,0))</f>
        <v>P_СМ</v>
      </c>
      <c r="D6" s="34" t="str">
        <f>INDEX(ЗАЯВКА!H:H,MATCH(A6,ЗАЯВКА!A:A,0))</f>
        <v>СТУД</v>
      </c>
      <c r="E6" s="34">
        <f>INDEX(ЗАЯВКА!C:C,MATCH(A6,ЗАЯВКА!A:A,0))</f>
        <v>4707655</v>
      </c>
      <c r="F6" s="34">
        <f>INDEX(ЗАЯВКА!D:D,MATCH(A6,ЗАЯВКА!A:A,0))</f>
        <v>3</v>
      </c>
      <c r="G6" s="28">
        <f>INDEX(ЗАЯВКА!B:B,MATCH(A6,ЗАЯВКА!A:A,0))</f>
        <v>0.5</v>
      </c>
      <c r="H6" s="27">
        <f>INDEX(СПЛИТ!D:D,MATCH(E6,СПЛИТ!B:B,0))</f>
        <v>0.5786226851851851</v>
      </c>
      <c r="I6" s="25">
        <f>INDEX(СПЛИТ!E:E,MATCH($E6,СПЛИТ!$B:$B,0))</f>
        <v>40</v>
      </c>
      <c r="J6" s="25">
        <f>INDEX(СПЛИТ!F:F,MATCH($E6,СПЛИТ!$B:$B,0))</f>
        <v>50</v>
      </c>
      <c r="K6" s="25">
        <f>INDEX(СПЛИТ!G:G,MATCH($E6,СПЛИТ!$B:$B,0))</f>
        <v>51</v>
      </c>
      <c r="L6" s="25">
        <f>INDEX(СПЛИТ!H:H,MATCH($E6,СПЛИТ!$B:$B,0))</f>
        <v>61</v>
      </c>
      <c r="M6" s="25">
        <f>INDEX(СПЛИТ!I:I,MATCH($E6,СПЛИТ!$B:$B,0))</f>
        <v>40</v>
      </c>
      <c r="N6" s="25">
        <f>INDEX(СПЛИТ!J:J,MATCH($E6,СПЛИТ!$B:$B,0))</f>
        <v>50</v>
      </c>
      <c r="O6" s="25">
        <f>INDEX(СПЛИТ!K:K,MATCH($E6,СПЛИТ!$B:$B,0))</f>
        <v>61</v>
      </c>
      <c r="P6" s="25">
        <f>INDEX(СПЛИТ!L:L,MATCH($E6,СПЛИТ!$B:$B,0))</f>
        <v>62</v>
      </c>
      <c r="Q6" s="25">
        <f>INDEX(СПЛИТ!M:M,MATCH($E6,СПЛИТ!$B:$B,0))</f>
        <v>36</v>
      </c>
      <c r="R6" s="25">
        <f>INDEX(СПЛИТ!N:N,MATCH($E6,СПЛИТ!$B:$B,0))</f>
        <v>37</v>
      </c>
      <c r="S6" s="25">
        <f>INDEX(СПЛИТ!O:O,MATCH($E6,СПЛИТ!$B:$B,0))</f>
        <v>34</v>
      </c>
      <c r="T6" s="25">
        <f>INDEX(СПЛИТ!P:P,MATCH($E6,СПЛИТ!$B:$B,0))</f>
        <v>32</v>
      </c>
      <c r="U6" s="25">
        <f>INDEX(СПЛИТ!Q:Q,MATCH($E6,СПЛИТ!$B:$B,0))</f>
        <v>0</v>
      </c>
      <c r="V6" s="25">
        <f>INDEX(СПЛИТ!R:R,MATCH($E6,СПЛИТ!$B:$B,0))</f>
        <v>0</v>
      </c>
      <c r="W6" s="25">
        <f>INDEX(СПЛИТ!S:S,MATCH($E6,СПЛИТ!$B:$B,0))</f>
        <v>0</v>
      </c>
      <c r="X6" s="25">
        <f>INDEX(СПЛИТ!T:T,MATCH($E6,СПЛИТ!$B:$B,0))</f>
        <v>0</v>
      </c>
      <c r="Y6" s="25">
        <f>INDEX(СПЛИТ!U:U,MATCH($E6,СПЛИТ!$B:$B,0))</f>
        <v>0</v>
      </c>
      <c r="Z6" s="25">
        <f>INDEX(СПЛИТ!V:V,MATCH($E6,СПЛИТ!$B:$B,0))</f>
        <v>0</v>
      </c>
      <c r="AA6" s="25">
        <f>INDEX(СПЛИТ!W:W,MATCH($E6,СПЛИТ!$B:$B,0))</f>
        <v>0</v>
      </c>
      <c r="AB6" s="25">
        <f>INDEX(СПЛИТ!X:X,MATCH($E6,СПЛИТ!$B:$B,0))</f>
        <v>0</v>
      </c>
      <c r="AC6" s="25"/>
      <c r="AD6" s="25"/>
      <c r="AE6" s="25">
        <f t="shared" si="0"/>
        <v>2</v>
      </c>
      <c r="AF6" s="25">
        <f t="shared" si="0"/>
        <v>2</v>
      </c>
      <c r="AG6" s="25">
        <f t="shared" si="0"/>
        <v>1</v>
      </c>
      <c r="AH6" s="25">
        <f aca="true" t="shared" si="12" ref="AH6:AH23">COUNTIF($I6:$AB6,AH$3)*2</f>
        <v>0</v>
      </c>
      <c r="AI6" s="25">
        <f t="shared" si="1"/>
        <v>2</v>
      </c>
      <c r="AJ6" s="25">
        <f t="shared" si="1"/>
        <v>1</v>
      </c>
      <c r="AK6" s="50">
        <f t="shared" si="2"/>
        <v>0</v>
      </c>
      <c r="AL6" s="25">
        <f t="shared" si="3"/>
        <v>1</v>
      </c>
      <c r="AM6" s="25">
        <f t="shared" si="4"/>
        <v>0</v>
      </c>
      <c r="AN6" s="25">
        <f t="shared" si="4"/>
        <v>1</v>
      </c>
      <c r="AO6" s="25">
        <f t="shared" si="4"/>
        <v>0</v>
      </c>
      <c r="AP6" s="25">
        <f t="shared" si="4"/>
        <v>1</v>
      </c>
      <c r="AQ6" s="50">
        <f t="shared" si="5"/>
        <v>0.020833333333333332</v>
      </c>
      <c r="AR6" s="25"/>
      <c r="AS6" s="68">
        <v>1</v>
      </c>
      <c r="AT6" s="68">
        <v>1</v>
      </c>
      <c r="AU6" s="68">
        <v>1</v>
      </c>
      <c r="AV6" s="74">
        <v>1</v>
      </c>
      <c r="AW6" s="68">
        <v>1</v>
      </c>
      <c r="AX6" s="68">
        <v>1</v>
      </c>
      <c r="AY6" s="68">
        <v>1</v>
      </c>
      <c r="AZ6" s="68">
        <v>1</v>
      </c>
      <c r="BA6" s="68">
        <v>1</v>
      </c>
      <c r="BB6" s="68">
        <v>1</v>
      </c>
      <c r="BC6" s="68">
        <v>1</v>
      </c>
      <c r="BD6" s="68">
        <v>1</v>
      </c>
      <c r="BE6" s="68">
        <v>1</v>
      </c>
      <c r="BF6" s="68">
        <v>1</v>
      </c>
      <c r="BG6" s="68">
        <v>1</v>
      </c>
      <c r="BH6" s="50">
        <f t="shared" si="6"/>
        <v>0</v>
      </c>
      <c r="BI6" s="27" t="s">
        <v>275</v>
      </c>
      <c r="BJ6" s="25">
        <f t="shared" si="7"/>
        <v>3</v>
      </c>
      <c r="BK6" s="68"/>
      <c r="BL6" s="68">
        <v>1</v>
      </c>
      <c r="BM6" s="68">
        <v>1</v>
      </c>
      <c r="BN6" s="68"/>
      <c r="BO6" s="68">
        <v>1</v>
      </c>
      <c r="BP6" s="68"/>
      <c r="BQ6" s="68">
        <v>1</v>
      </c>
      <c r="BR6" s="68"/>
      <c r="BS6" s="76" t="s">
        <v>247</v>
      </c>
      <c r="BT6" s="68">
        <v>1</v>
      </c>
      <c r="BU6" s="68"/>
      <c r="BV6" s="68">
        <v>1</v>
      </c>
      <c r="BW6" s="68"/>
      <c r="BX6" s="74"/>
      <c r="BY6" s="50">
        <f t="shared" si="8"/>
        <v>0</v>
      </c>
      <c r="BZ6" s="25"/>
      <c r="CA6" s="90">
        <f t="shared" si="9"/>
        <v>0.020833333333333332</v>
      </c>
      <c r="CB6" s="90">
        <f t="shared" si="10"/>
        <v>0.07862268518518511</v>
      </c>
      <c r="CC6" s="87">
        <f t="shared" si="11"/>
        <v>0.09945601851851844</v>
      </c>
      <c r="CD6" s="88"/>
    </row>
    <row r="7" spans="1:82" ht="38.25">
      <c r="A7" s="73" t="s">
        <v>60</v>
      </c>
      <c r="B7" s="34" t="str">
        <f>INDEX(ЗАЯВКА!E:E,MATCH(A7,ЗАЯВКА!A:A,0))</f>
        <v>Боевые дельфины
Милованов Дмитрий/ 
Занин Павел</v>
      </c>
      <c r="C7" s="34" t="str">
        <f>INDEX(ЗАЯВКА!I:I,MATCH(A7,ЗАЯВКА!A:A,0))</f>
        <v>P_ММ</v>
      </c>
      <c r="D7" s="34" t="str">
        <f>INDEX(ЗАЯВКА!H:H,MATCH(A7,ЗАЯВКА!A:A,0))</f>
        <v> - </v>
      </c>
      <c r="E7" s="34">
        <f>INDEX(ЗАЯВКА!C:C,MATCH(A7,ЗАЯВКА!A:A,0))</f>
        <v>4502665</v>
      </c>
      <c r="F7" s="34">
        <f>INDEX(ЗАЯВКА!D:D,MATCH(A7,ЗАЯВКА!A:A,0))</f>
        <v>4</v>
      </c>
      <c r="G7" s="28">
        <f>INDEX(ЗАЯВКА!B:B,MATCH(A7,ЗАЯВКА!A:A,0))</f>
        <v>0.5</v>
      </c>
      <c r="H7" s="27">
        <f>INDEX(СПЛИТ!D:D,MATCH(E7,СПЛИТ!B:B,0))</f>
        <v>0.5807407407407407</v>
      </c>
      <c r="I7" s="25">
        <f>INDEX(СПЛИТ!E:E,MATCH($E7,СПЛИТ!$B:$B,0))</f>
        <v>40</v>
      </c>
      <c r="J7" s="25">
        <f>INDEX(СПЛИТ!F:F,MATCH($E7,СПЛИТ!$B:$B,0))</f>
        <v>50</v>
      </c>
      <c r="K7" s="25">
        <f>INDEX(СПЛИТ!G:G,MATCH($E7,СПЛИТ!$B:$B,0))</f>
        <v>52</v>
      </c>
      <c r="L7" s="25">
        <f>INDEX(СПЛИТ!H:H,MATCH($E7,СПЛИТ!$B:$B,0))</f>
        <v>40</v>
      </c>
      <c r="M7" s="25">
        <f>INDEX(СПЛИТ!I:I,MATCH($E7,СПЛИТ!$B:$B,0))</f>
        <v>50</v>
      </c>
      <c r="N7" s="25">
        <f>INDEX(СПЛИТ!J:J,MATCH($E7,СПЛИТ!$B:$B,0))</f>
        <v>61</v>
      </c>
      <c r="O7" s="25">
        <f>INDEX(СПЛИТ!K:K,MATCH($E7,СПЛИТ!$B:$B,0))</f>
        <v>62</v>
      </c>
      <c r="P7" s="25">
        <f>INDEX(СПЛИТ!L:L,MATCH($E7,СПЛИТ!$B:$B,0))</f>
        <v>36</v>
      </c>
      <c r="Q7" s="25">
        <f>INDEX(СПЛИТ!M:M,MATCH($E7,СПЛИТ!$B:$B,0))</f>
        <v>39</v>
      </c>
      <c r="R7" s="25">
        <f>INDEX(СПЛИТ!N:N,MATCH($E7,СПЛИТ!$B:$B,0))</f>
        <v>32</v>
      </c>
      <c r="S7" s="25">
        <f>INDEX(СПЛИТ!O:O,MATCH($E7,СПЛИТ!$B:$B,0))</f>
        <v>0</v>
      </c>
      <c r="T7" s="25">
        <f>INDEX(СПЛИТ!P:P,MATCH($E7,СПЛИТ!$B:$B,0))</f>
        <v>0</v>
      </c>
      <c r="U7" s="25">
        <f>INDEX(СПЛИТ!Q:Q,MATCH($E7,СПЛИТ!$B:$B,0))</f>
        <v>0</v>
      </c>
      <c r="V7" s="25">
        <f>INDEX(СПЛИТ!R:R,MATCH($E7,СПЛИТ!$B:$B,0))</f>
        <v>0</v>
      </c>
      <c r="W7" s="25">
        <f>INDEX(СПЛИТ!S:S,MATCH($E7,СПЛИТ!$B:$B,0))</f>
        <v>0</v>
      </c>
      <c r="X7" s="25">
        <f>INDEX(СПЛИТ!T:T,MATCH($E7,СПЛИТ!$B:$B,0))</f>
        <v>0</v>
      </c>
      <c r="Y7" s="25">
        <f>INDEX(СПЛИТ!U:U,MATCH($E7,СПЛИТ!$B:$B,0))</f>
        <v>0</v>
      </c>
      <c r="Z7" s="25">
        <f>INDEX(СПЛИТ!V:V,MATCH($E7,СПЛИТ!$B:$B,0))</f>
        <v>0</v>
      </c>
      <c r="AA7" s="25">
        <f>INDEX(СПЛИТ!W:W,MATCH($E7,СПЛИТ!$B:$B,0))</f>
        <v>0</v>
      </c>
      <c r="AB7" s="25">
        <f>INDEX(СПЛИТ!X:X,MATCH($E7,СПЛИТ!$B:$B,0))</f>
        <v>0</v>
      </c>
      <c r="AC7" s="25"/>
      <c r="AD7" s="25"/>
      <c r="AE7" s="25">
        <f t="shared" si="0"/>
        <v>2</v>
      </c>
      <c r="AF7" s="25">
        <f t="shared" si="0"/>
        <v>2</v>
      </c>
      <c r="AG7" s="25">
        <f t="shared" si="0"/>
        <v>0</v>
      </c>
      <c r="AH7" s="25">
        <f t="shared" si="12"/>
        <v>2</v>
      </c>
      <c r="AI7" s="25">
        <f t="shared" si="1"/>
        <v>1</v>
      </c>
      <c r="AJ7" s="25">
        <f t="shared" si="1"/>
        <v>1</v>
      </c>
      <c r="AK7" s="50">
        <f t="shared" si="2"/>
        <v>0</v>
      </c>
      <c r="AL7" s="25">
        <f t="shared" si="3"/>
        <v>2</v>
      </c>
      <c r="AM7" s="25">
        <f t="shared" si="4"/>
        <v>1</v>
      </c>
      <c r="AN7" s="25">
        <f t="shared" si="4"/>
        <v>0</v>
      </c>
      <c r="AO7" s="25">
        <f t="shared" si="4"/>
        <v>1</v>
      </c>
      <c r="AP7" s="25">
        <f t="shared" si="4"/>
        <v>1</v>
      </c>
      <c r="AQ7" s="50">
        <f t="shared" si="5"/>
        <v>0.010416666666666666</v>
      </c>
      <c r="AR7" s="25"/>
      <c r="AS7" s="68"/>
      <c r="AT7" s="68"/>
      <c r="AU7" s="68">
        <v>1</v>
      </c>
      <c r="AV7" s="68"/>
      <c r="AW7" s="68">
        <v>1</v>
      </c>
      <c r="AX7" s="68">
        <v>1</v>
      </c>
      <c r="AY7" s="68">
        <v>1</v>
      </c>
      <c r="AZ7" s="68"/>
      <c r="BA7" s="68"/>
      <c r="BB7" s="68"/>
      <c r="BC7" s="68">
        <v>1</v>
      </c>
      <c r="BD7" s="68"/>
      <c r="BE7" s="68"/>
      <c r="BF7" s="68"/>
      <c r="BG7" s="68"/>
      <c r="BH7" s="50">
        <f t="shared" si="6"/>
        <v>0.10416666666666666</v>
      </c>
      <c r="BI7" s="27"/>
      <c r="BJ7" s="25">
        <f t="shared" si="7"/>
        <v>4</v>
      </c>
      <c r="BK7" s="68">
        <v>1</v>
      </c>
      <c r="BL7" s="68"/>
      <c r="BM7" s="68"/>
      <c r="BN7" s="68"/>
      <c r="BO7" s="68"/>
      <c r="BP7" s="68"/>
      <c r="BQ7" s="68">
        <v>1</v>
      </c>
      <c r="BR7" s="68"/>
      <c r="BS7" s="68">
        <v>1</v>
      </c>
      <c r="BT7" s="68"/>
      <c r="BU7" s="68">
        <v>1</v>
      </c>
      <c r="BV7" s="68">
        <v>1</v>
      </c>
      <c r="BW7" s="68"/>
      <c r="BX7" s="68">
        <v>1</v>
      </c>
      <c r="BY7" s="50">
        <f t="shared" si="8"/>
        <v>0</v>
      </c>
      <c r="BZ7" s="25"/>
      <c r="CA7" s="90">
        <f t="shared" si="9"/>
        <v>0.11458333333333333</v>
      </c>
      <c r="CB7" s="90">
        <f t="shared" si="10"/>
        <v>0.08074074074074067</v>
      </c>
      <c r="CC7" s="87">
        <f t="shared" si="11"/>
        <v>0.19532407407407398</v>
      </c>
      <c r="CD7" s="88"/>
    </row>
    <row r="8" spans="1:82" ht="38.25">
      <c r="A8" s="73" t="s">
        <v>61</v>
      </c>
      <c r="B8" s="34" t="str">
        <f>INDEX(ЗАЯВКА!E:E,MATCH(A8,ЗАЯВКА!A:A,0))</f>
        <v>Упаковка Саморезов
Галимзянов Руслан/ 
Соколов Роман</v>
      </c>
      <c r="C8" s="34" t="str">
        <f>INDEX(ЗАЯВКА!I:I,MATCH(A8,ЗАЯВКА!A:A,0))</f>
        <v>P_ММ</v>
      </c>
      <c r="D8" s="34" t="str">
        <f>INDEX(ЗАЯВКА!H:H,MATCH(A8,ЗАЯВКА!A:A,0))</f>
        <v> - </v>
      </c>
      <c r="E8" s="34">
        <f>INDEX(ЗАЯВКА!C:C,MATCH(A8,ЗАЯВКА!A:A,0))</f>
        <v>4711570</v>
      </c>
      <c r="F8" s="34">
        <f>INDEX(ЗАЯВКА!D:D,MATCH(A8,ЗАЯВКА!A:A,0))</f>
        <v>6</v>
      </c>
      <c r="G8" s="28">
        <f>INDEX(ЗАЯВКА!B:B,MATCH(A8,ЗАЯВКА!A:A,0))</f>
        <v>0.5</v>
      </c>
      <c r="H8" s="27">
        <f>INDEX(СПЛИТ!D:D,MATCH(E8,СПЛИТ!B:B,0))</f>
        <v>0.5944791666666667</v>
      </c>
      <c r="I8" s="25">
        <f>INDEX(СПЛИТ!E:E,MATCH($E8,СПЛИТ!$B:$B,0))</f>
        <v>40</v>
      </c>
      <c r="J8" s="25">
        <f>INDEX(СПЛИТ!F:F,MATCH($E8,СПЛИТ!$B:$B,0))</f>
        <v>50</v>
      </c>
      <c r="K8" s="25">
        <f>INDEX(СПЛИТ!G:G,MATCH($E8,СПЛИТ!$B:$B,0))</f>
        <v>51</v>
      </c>
      <c r="L8" s="25">
        <f>INDEX(СПЛИТ!H:H,MATCH($E8,СПЛИТ!$B:$B,0))</f>
        <v>61</v>
      </c>
      <c r="M8" s="25">
        <f>INDEX(СПЛИТ!I:I,MATCH($E8,СПЛИТ!$B:$B,0))</f>
        <v>40</v>
      </c>
      <c r="N8" s="25">
        <f>INDEX(СПЛИТ!J:J,MATCH($E8,СПЛИТ!$B:$B,0))</f>
        <v>50</v>
      </c>
      <c r="O8" s="25">
        <f>INDEX(СПЛИТ!K:K,MATCH($E8,СПЛИТ!$B:$B,0))</f>
        <v>51</v>
      </c>
      <c r="P8" s="25">
        <f>INDEX(СПЛИТ!L:L,MATCH($E8,СПЛИТ!$B:$B,0))</f>
        <v>61</v>
      </c>
      <c r="Q8" s="25">
        <f>INDEX(СПЛИТ!M:M,MATCH($E8,СПЛИТ!$B:$B,0))</f>
        <v>36</v>
      </c>
      <c r="R8" s="25">
        <f>INDEX(СПЛИТ!N:N,MATCH($E8,СПЛИТ!$B:$B,0))</f>
        <v>39</v>
      </c>
      <c r="S8" s="25">
        <f>INDEX(СПЛИТ!O:O,MATCH($E8,СПЛИТ!$B:$B,0))</f>
        <v>32</v>
      </c>
      <c r="T8" s="25">
        <f>INDEX(СПЛИТ!P:P,MATCH($E8,СПЛИТ!$B:$B,0))</f>
        <v>33</v>
      </c>
      <c r="U8" s="25">
        <f>INDEX(СПЛИТ!Q:Q,MATCH($E8,СПЛИТ!$B:$B,0))</f>
        <v>34</v>
      </c>
      <c r="V8" s="25">
        <f>INDEX(СПЛИТ!R:R,MATCH($E8,СПЛИТ!$B:$B,0))</f>
        <v>0</v>
      </c>
      <c r="W8" s="25">
        <f>INDEX(СПЛИТ!S:S,MATCH($E8,СПЛИТ!$B:$B,0))</f>
        <v>0</v>
      </c>
      <c r="X8" s="25">
        <f>INDEX(СПЛИТ!T:T,MATCH($E8,СПЛИТ!$B:$B,0))</f>
        <v>0</v>
      </c>
      <c r="Y8" s="25">
        <f>INDEX(СПЛИТ!U:U,MATCH($E8,СПЛИТ!$B:$B,0))</f>
        <v>0</v>
      </c>
      <c r="Z8" s="25">
        <f>INDEX(СПЛИТ!V:V,MATCH($E8,СПЛИТ!$B:$B,0))</f>
        <v>0</v>
      </c>
      <c r="AA8" s="25">
        <f>INDEX(СПЛИТ!W:W,MATCH($E8,СПЛИТ!$B:$B,0))</f>
        <v>0</v>
      </c>
      <c r="AB8" s="25">
        <f>INDEX(СПЛИТ!X:X,MATCH($E8,СПЛИТ!$B:$B,0))</f>
        <v>0</v>
      </c>
      <c r="AC8" s="25"/>
      <c r="AD8" s="25"/>
      <c r="AE8" s="25">
        <f t="shared" si="0"/>
        <v>2</v>
      </c>
      <c r="AF8" s="25">
        <f t="shared" si="0"/>
        <v>2</v>
      </c>
      <c r="AG8" s="25">
        <f t="shared" si="0"/>
        <v>2</v>
      </c>
      <c r="AH8" s="25">
        <f t="shared" si="12"/>
        <v>0</v>
      </c>
      <c r="AI8" s="25">
        <f t="shared" si="1"/>
        <v>2</v>
      </c>
      <c r="AJ8" s="25">
        <f t="shared" si="1"/>
        <v>0</v>
      </c>
      <c r="AK8" s="50">
        <f t="shared" si="2"/>
        <v>0</v>
      </c>
      <c r="AL8" s="25">
        <f t="shared" si="3"/>
        <v>2</v>
      </c>
      <c r="AM8" s="25">
        <f t="shared" si="4"/>
        <v>1</v>
      </c>
      <c r="AN8" s="25">
        <f t="shared" si="4"/>
        <v>1</v>
      </c>
      <c r="AO8" s="25">
        <f t="shared" si="4"/>
        <v>1</v>
      </c>
      <c r="AP8" s="25">
        <f t="shared" si="4"/>
        <v>1</v>
      </c>
      <c r="AQ8" s="50">
        <f t="shared" si="5"/>
        <v>0</v>
      </c>
      <c r="AR8" s="25"/>
      <c r="AS8" s="68">
        <v>1</v>
      </c>
      <c r="AT8" s="68">
        <v>1</v>
      </c>
      <c r="AU8" s="68"/>
      <c r="AV8" s="68"/>
      <c r="AW8" s="68"/>
      <c r="AX8" s="68"/>
      <c r="AY8" s="68">
        <v>1</v>
      </c>
      <c r="AZ8" s="68">
        <v>1</v>
      </c>
      <c r="BA8" s="68"/>
      <c r="BB8" s="68">
        <v>1</v>
      </c>
      <c r="BC8" s="68">
        <v>1</v>
      </c>
      <c r="BD8" s="68"/>
      <c r="BE8" s="68"/>
      <c r="BF8" s="68"/>
      <c r="BG8" s="68"/>
      <c r="BH8" s="50">
        <f t="shared" si="6"/>
        <v>0.09375</v>
      </c>
      <c r="BI8" s="27"/>
      <c r="BJ8" s="25">
        <f t="shared" si="7"/>
        <v>6</v>
      </c>
      <c r="BK8" s="68"/>
      <c r="BL8" s="68">
        <v>1</v>
      </c>
      <c r="BM8" s="68">
        <v>1</v>
      </c>
      <c r="BN8" s="68">
        <v>1</v>
      </c>
      <c r="BO8" s="68"/>
      <c r="BP8" s="68">
        <v>1</v>
      </c>
      <c r="BQ8" s="68"/>
      <c r="BR8" s="68"/>
      <c r="BS8" s="76" t="s">
        <v>247</v>
      </c>
      <c r="BT8" s="68">
        <v>1</v>
      </c>
      <c r="BU8" s="68"/>
      <c r="BV8" s="68"/>
      <c r="BW8" s="68">
        <v>1</v>
      </c>
      <c r="BX8" s="68"/>
      <c r="BY8" s="50">
        <f t="shared" si="8"/>
        <v>0.020833333333333332</v>
      </c>
      <c r="BZ8" s="25"/>
      <c r="CA8" s="90">
        <f t="shared" si="9"/>
        <v>0.11458333333333333</v>
      </c>
      <c r="CB8" s="90">
        <f t="shared" si="10"/>
        <v>0.09447916666666667</v>
      </c>
      <c r="CC8" s="87">
        <f t="shared" si="11"/>
        <v>0.20906249999999998</v>
      </c>
      <c r="CD8" s="88" t="s">
        <v>266</v>
      </c>
    </row>
    <row r="9" spans="1:82" ht="38.25">
      <c r="A9" s="73" t="s">
        <v>62</v>
      </c>
      <c r="B9" s="34" t="str">
        <f>INDEX(ЗАЯВКА!E:E,MATCH(A9,ЗАЯВКА!A:A,0))</f>
        <v>Закон Ома
Петраченкова Екатерина/ 
Плакса Александр</v>
      </c>
      <c r="C9" s="34" t="str">
        <f>INDEX(ЗАЯВКА!I:I,MATCH(A9,ЗАЯВКА!A:A,0))</f>
        <v>P_СМ</v>
      </c>
      <c r="D9" s="34" t="str">
        <f>INDEX(ЗАЯВКА!H:H,MATCH(A9,ЗАЯВКА!A:A,0))</f>
        <v> - </v>
      </c>
      <c r="E9" s="34">
        <f>INDEX(ЗАЯВКА!C:C,MATCH(A9,ЗАЯВКА!A:A,0))</f>
        <v>4509574</v>
      </c>
      <c r="F9" s="34">
        <f>INDEX(ЗАЯВКА!D:D,MATCH(A9,ЗАЯВКА!A:A,0))</f>
        <v>1</v>
      </c>
      <c r="G9" s="28">
        <f>INDEX(ЗАЯВКА!B:B,MATCH(A9,ЗАЯВКА!A:A,0))</f>
        <v>0.5416666666666666</v>
      </c>
      <c r="H9" s="27">
        <f>INDEX(СПЛИТ!D:D,MATCH(E9,СПЛИТ!B:B,0))</f>
        <v>0.6108101851851852</v>
      </c>
      <c r="I9" s="25">
        <f>INDEX(СПЛИТ!E:E,MATCH($E9,СПЛИТ!$B:$B,0))</f>
        <v>40</v>
      </c>
      <c r="J9" s="25">
        <f>INDEX(СПЛИТ!F:F,MATCH($E9,СПЛИТ!$B:$B,0))</f>
        <v>50</v>
      </c>
      <c r="K9" s="25">
        <f>INDEX(СПЛИТ!G:G,MATCH($E9,СПЛИТ!$B:$B,0))</f>
        <v>61</v>
      </c>
      <c r="L9" s="25">
        <f>INDEX(СПЛИТ!H:H,MATCH($E9,СПЛИТ!$B:$B,0))</f>
        <v>62</v>
      </c>
      <c r="M9" s="25">
        <f>INDEX(СПЛИТ!I:I,MATCH($E9,СПЛИТ!$B:$B,0))</f>
        <v>40</v>
      </c>
      <c r="N9" s="25">
        <f>INDEX(СПЛИТ!J:J,MATCH($E9,СПЛИТ!$B:$B,0))</f>
        <v>50</v>
      </c>
      <c r="O9" s="25">
        <f>INDEX(СПЛИТ!K:K,MATCH($E9,СПЛИТ!$B:$B,0))</f>
        <v>51</v>
      </c>
      <c r="P9" s="25">
        <f>INDEX(СПЛИТ!L:L,MATCH($E9,СПЛИТ!$B:$B,0))</f>
        <v>61</v>
      </c>
      <c r="Q9" s="25">
        <f>INDEX(СПЛИТ!M:M,MATCH($E9,СПЛИТ!$B:$B,0))</f>
        <v>35</v>
      </c>
      <c r="R9" s="25">
        <f>INDEX(СПЛИТ!N:N,MATCH($E9,СПЛИТ!$B:$B,0))</f>
        <v>31</v>
      </c>
      <c r="S9" s="25">
        <f>INDEX(СПЛИТ!O:O,MATCH($E9,СПЛИТ!$B:$B,0))</f>
        <v>37</v>
      </c>
      <c r="T9" s="25">
        <f>INDEX(СПЛИТ!P:P,MATCH($E9,СПЛИТ!$B:$B,0))</f>
        <v>0</v>
      </c>
      <c r="U9" s="25">
        <f>INDEX(СПЛИТ!Q:Q,MATCH($E9,СПЛИТ!$B:$B,0))</f>
        <v>0</v>
      </c>
      <c r="V9" s="25">
        <f>INDEX(СПЛИТ!R:R,MATCH($E9,СПЛИТ!$B:$B,0))</f>
        <v>0</v>
      </c>
      <c r="W9" s="25">
        <f>INDEX(СПЛИТ!S:S,MATCH($E9,СПЛИТ!$B:$B,0))</f>
        <v>0</v>
      </c>
      <c r="X9" s="25">
        <f>INDEX(СПЛИТ!T:T,MATCH($E9,СПЛИТ!$B:$B,0))</f>
        <v>0</v>
      </c>
      <c r="Y9" s="25">
        <f>INDEX(СПЛИТ!U:U,MATCH($E9,СПЛИТ!$B:$B,0))</f>
        <v>0</v>
      </c>
      <c r="Z9" s="25">
        <f>INDEX(СПЛИТ!V:V,MATCH($E9,СПЛИТ!$B:$B,0))</f>
        <v>0</v>
      </c>
      <c r="AA9" s="25">
        <f>INDEX(СПЛИТ!W:W,MATCH($E9,СПЛИТ!$B:$B,0))</f>
        <v>0</v>
      </c>
      <c r="AB9" s="25">
        <f>INDEX(СПЛИТ!X:X,MATCH($E9,СПЛИТ!$B:$B,0))</f>
        <v>0</v>
      </c>
      <c r="AC9" s="25"/>
      <c r="AD9" s="25"/>
      <c r="AE9" s="25">
        <f t="shared" si="0"/>
        <v>2</v>
      </c>
      <c r="AF9" s="25">
        <f t="shared" si="0"/>
        <v>2</v>
      </c>
      <c r="AG9" s="25">
        <f t="shared" si="0"/>
        <v>1</v>
      </c>
      <c r="AH9" s="25">
        <f t="shared" si="12"/>
        <v>0</v>
      </c>
      <c r="AI9" s="25">
        <f t="shared" si="1"/>
        <v>2</v>
      </c>
      <c r="AJ9" s="25">
        <f t="shared" si="1"/>
        <v>1</v>
      </c>
      <c r="AK9" s="50">
        <f t="shared" si="2"/>
        <v>0</v>
      </c>
      <c r="AL9" s="25">
        <f t="shared" si="3"/>
        <v>2</v>
      </c>
      <c r="AM9" s="25">
        <f t="shared" si="4"/>
        <v>0</v>
      </c>
      <c r="AN9" s="25">
        <f t="shared" si="4"/>
        <v>0</v>
      </c>
      <c r="AO9" s="25">
        <f t="shared" si="4"/>
        <v>0</v>
      </c>
      <c r="AP9" s="25">
        <f t="shared" si="4"/>
        <v>0</v>
      </c>
      <c r="AQ9" s="50">
        <f t="shared" si="5"/>
        <v>0.041666666666666664</v>
      </c>
      <c r="AR9" s="25"/>
      <c r="AS9" s="68">
        <v>1</v>
      </c>
      <c r="AT9" s="68">
        <v>1</v>
      </c>
      <c r="AU9" s="68"/>
      <c r="AV9" s="68">
        <v>1</v>
      </c>
      <c r="AW9" s="68">
        <v>1</v>
      </c>
      <c r="AX9" s="68">
        <v>1</v>
      </c>
      <c r="AY9" s="68"/>
      <c r="AZ9" s="68">
        <v>1</v>
      </c>
      <c r="BA9" s="68">
        <v>1</v>
      </c>
      <c r="BB9" s="68">
        <v>1</v>
      </c>
      <c r="BC9" s="68">
        <v>1</v>
      </c>
      <c r="BD9" s="68">
        <v>1</v>
      </c>
      <c r="BE9" s="68"/>
      <c r="BF9" s="68"/>
      <c r="BG9" s="68"/>
      <c r="BH9" s="50">
        <f t="shared" si="6"/>
        <v>0.05208333333333333</v>
      </c>
      <c r="BI9" s="27"/>
      <c r="BJ9" s="25">
        <f t="shared" si="7"/>
        <v>1</v>
      </c>
      <c r="BK9" s="68"/>
      <c r="BL9" s="68"/>
      <c r="BM9" s="68"/>
      <c r="BN9" s="68">
        <v>1</v>
      </c>
      <c r="BO9" s="68"/>
      <c r="BP9" s="68">
        <v>1</v>
      </c>
      <c r="BQ9" s="68"/>
      <c r="BR9" s="68"/>
      <c r="BS9" s="68">
        <v>1</v>
      </c>
      <c r="BT9" s="68"/>
      <c r="BU9" s="68">
        <v>1</v>
      </c>
      <c r="BV9" s="68"/>
      <c r="BW9" s="68">
        <v>1</v>
      </c>
      <c r="BX9" s="68">
        <v>1</v>
      </c>
      <c r="BY9" s="50">
        <f t="shared" si="8"/>
        <v>0</v>
      </c>
      <c r="BZ9" s="25"/>
      <c r="CA9" s="90">
        <f t="shared" si="9"/>
        <v>0.09375</v>
      </c>
      <c r="CB9" s="90">
        <f t="shared" si="10"/>
        <v>0.06914351851851852</v>
      </c>
      <c r="CC9" s="87">
        <f t="shared" si="11"/>
        <v>0.16289351851851852</v>
      </c>
      <c r="CD9" s="88"/>
    </row>
    <row r="10" spans="1:82" ht="38.25">
      <c r="A10" s="73" t="s">
        <v>63</v>
      </c>
      <c r="B10" s="34" t="str">
        <f>INDEX(ЗАЯВКА!E:E,MATCH(A10,ЗАЯВКА!A:A,0))</f>
        <v>Форест и Лола
Бодян Александр/ 
Румянцева Мария</v>
      </c>
      <c r="C10" s="34" t="str">
        <f>INDEX(ЗАЯВКА!I:I,MATCH(A10,ЗАЯВКА!A:A,0))</f>
        <v>P_СМ</v>
      </c>
      <c r="D10" s="34" t="str">
        <f>INDEX(ЗАЯВКА!H:H,MATCH(A10,ЗАЯВКА!A:A,0))</f>
        <v>СТУД</v>
      </c>
      <c r="E10" s="34">
        <f>INDEX(ЗАЯВКА!C:C,MATCH(A10,ЗАЯВКА!A:A,0))</f>
        <v>4711768</v>
      </c>
      <c r="F10" s="34">
        <f>INDEX(ЗАЯВКА!D:D,MATCH(A10,ЗАЯВКА!A:A,0))</f>
        <v>2</v>
      </c>
      <c r="G10" s="28">
        <f>INDEX(ЗАЯВКА!B:B,MATCH(A10,ЗАЯВКА!A:A,0))</f>
        <v>0.5416666666666666</v>
      </c>
      <c r="H10" s="27">
        <f>INDEX(СПЛИТ!D:D,MATCH(E10,СПЛИТ!B:B,0))</f>
        <v>0.5977893518518519</v>
      </c>
      <c r="I10" s="25">
        <f>INDEX(СПЛИТ!E:E,MATCH($E10,СПЛИТ!$B:$B,0))</f>
        <v>40</v>
      </c>
      <c r="J10" s="25">
        <f>INDEX(СПЛИТ!F:F,MATCH($E10,СПЛИТ!$B:$B,0))</f>
        <v>50</v>
      </c>
      <c r="K10" s="25">
        <f>INDEX(СПЛИТ!G:G,MATCH($E10,СПЛИТ!$B:$B,0))</f>
        <v>61</v>
      </c>
      <c r="L10" s="25">
        <f>INDEX(СПЛИТ!H:H,MATCH($E10,СПЛИТ!$B:$B,0))</f>
        <v>62</v>
      </c>
      <c r="M10" s="25">
        <f>INDEX(СПЛИТ!I:I,MATCH($E10,СПЛИТ!$B:$B,0))</f>
        <v>40</v>
      </c>
      <c r="N10" s="25">
        <f>INDEX(СПЛИТ!J:J,MATCH($E10,СПЛИТ!$B:$B,0))</f>
        <v>50</v>
      </c>
      <c r="O10" s="25">
        <f>INDEX(СПЛИТ!K:K,MATCH($E10,СПЛИТ!$B:$B,0))</f>
        <v>61</v>
      </c>
      <c r="P10" s="25">
        <f>INDEX(СПЛИТ!L:L,MATCH($E10,СПЛИТ!$B:$B,0))</f>
        <v>62</v>
      </c>
      <c r="Q10" s="25">
        <f>INDEX(СПЛИТ!M:M,MATCH($E10,СПЛИТ!$B:$B,0))</f>
        <v>37</v>
      </c>
      <c r="R10" s="25">
        <f>INDEX(СПЛИТ!N:N,MATCH($E10,СПЛИТ!$B:$B,0))</f>
        <v>41</v>
      </c>
      <c r="S10" s="25">
        <f>INDEX(СПЛИТ!O:O,MATCH($E10,СПЛИТ!$B:$B,0))</f>
        <v>42</v>
      </c>
      <c r="T10" s="25">
        <f>INDEX(СПЛИТ!P:P,MATCH($E10,СПЛИТ!$B:$B,0))</f>
        <v>0</v>
      </c>
      <c r="U10" s="25">
        <f>INDEX(СПЛИТ!Q:Q,MATCH($E10,СПЛИТ!$B:$B,0))</f>
        <v>0</v>
      </c>
      <c r="V10" s="25">
        <f>INDEX(СПЛИТ!R:R,MATCH($E10,СПЛИТ!$B:$B,0))</f>
        <v>0</v>
      </c>
      <c r="W10" s="25">
        <f>INDEX(СПЛИТ!S:S,MATCH($E10,СПЛИТ!$B:$B,0))</f>
        <v>0</v>
      </c>
      <c r="X10" s="25">
        <f>INDEX(СПЛИТ!T:T,MATCH($E10,СПЛИТ!$B:$B,0))</f>
        <v>0</v>
      </c>
      <c r="Y10" s="25">
        <f>INDEX(СПЛИТ!U:U,MATCH($E10,СПЛИТ!$B:$B,0))</f>
        <v>0</v>
      </c>
      <c r="Z10" s="25">
        <f>INDEX(СПЛИТ!V:V,MATCH($E10,СПЛИТ!$B:$B,0))</f>
        <v>0</v>
      </c>
      <c r="AA10" s="25">
        <f>INDEX(СПЛИТ!W:W,MATCH($E10,СПЛИТ!$B:$B,0))</f>
        <v>0</v>
      </c>
      <c r="AB10" s="25">
        <f>INDEX(СПЛИТ!X:X,MATCH($E10,СПЛИТ!$B:$B,0))</f>
        <v>0</v>
      </c>
      <c r="AC10" s="25"/>
      <c r="AD10" s="25"/>
      <c r="AE10" s="25">
        <f t="shared" si="0"/>
        <v>2</v>
      </c>
      <c r="AF10" s="25">
        <f t="shared" si="0"/>
        <v>2</v>
      </c>
      <c r="AG10" s="25">
        <f t="shared" si="0"/>
        <v>0</v>
      </c>
      <c r="AH10" s="25">
        <f t="shared" si="12"/>
        <v>0</v>
      </c>
      <c r="AI10" s="25">
        <f t="shared" si="1"/>
        <v>2</v>
      </c>
      <c r="AJ10" s="25">
        <f t="shared" si="1"/>
        <v>2</v>
      </c>
      <c r="AK10" s="50">
        <f t="shared" si="2"/>
        <v>0</v>
      </c>
      <c r="AL10" s="25">
        <f t="shared" si="3"/>
        <v>1</v>
      </c>
      <c r="AM10" s="25">
        <f t="shared" si="4"/>
        <v>0</v>
      </c>
      <c r="AN10" s="25">
        <f t="shared" si="4"/>
        <v>0</v>
      </c>
      <c r="AO10" s="25">
        <f t="shared" si="4"/>
        <v>0</v>
      </c>
      <c r="AP10" s="25">
        <f t="shared" si="4"/>
        <v>1</v>
      </c>
      <c r="AQ10" s="50">
        <f t="shared" si="5"/>
        <v>0.03125</v>
      </c>
      <c r="AR10" s="25"/>
      <c r="AS10" s="74">
        <v>1</v>
      </c>
      <c r="AT10" s="74">
        <v>1</v>
      </c>
      <c r="AU10" s="68">
        <v>1</v>
      </c>
      <c r="AV10" s="68">
        <v>1</v>
      </c>
      <c r="AW10" s="68">
        <v>1</v>
      </c>
      <c r="AX10" s="68">
        <v>1</v>
      </c>
      <c r="AY10" s="68">
        <v>1</v>
      </c>
      <c r="AZ10" s="68">
        <v>1</v>
      </c>
      <c r="BA10" s="68">
        <v>1</v>
      </c>
      <c r="BB10" s="68">
        <v>1</v>
      </c>
      <c r="BC10" s="68">
        <v>1</v>
      </c>
      <c r="BD10" s="68">
        <v>1</v>
      </c>
      <c r="BE10" s="68">
        <v>1</v>
      </c>
      <c r="BF10" s="68">
        <v>1</v>
      </c>
      <c r="BG10" s="68">
        <v>1</v>
      </c>
      <c r="BH10" s="50">
        <f t="shared" si="6"/>
        <v>0</v>
      </c>
      <c r="BI10" s="27" t="s">
        <v>254</v>
      </c>
      <c r="BJ10" s="25">
        <f t="shared" si="7"/>
        <v>2</v>
      </c>
      <c r="BK10" s="68"/>
      <c r="BL10" s="68"/>
      <c r="BM10" s="68">
        <v>1</v>
      </c>
      <c r="BN10" s="68">
        <v>1</v>
      </c>
      <c r="BO10" s="68"/>
      <c r="BP10" s="68"/>
      <c r="BQ10" s="68"/>
      <c r="BR10" s="68">
        <v>1</v>
      </c>
      <c r="BS10" s="68">
        <v>1</v>
      </c>
      <c r="BT10" s="68"/>
      <c r="BU10" s="68"/>
      <c r="BV10" s="68"/>
      <c r="BW10" s="68">
        <v>1</v>
      </c>
      <c r="BX10" s="68">
        <v>1</v>
      </c>
      <c r="BY10" s="50">
        <f t="shared" si="8"/>
        <v>0</v>
      </c>
      <c r="BZ10" s="25"/>
      <c r="CA10" s="90">
        <f t="shared" si="9"/>
        <v>0.03125</v>
      </c>
      <c r="CB10" s="90">
        <f t="shared" si="10"/>
        <v>0.05612268518518526</v>
      </c>
      <c r="CC10" s="87">
        <f t="shared" si="11"/>
        <v>0.08737268518518526</v>
      </c>
      <c r="CD10" s="88"/>
    </row>
    <row r="11" spans="1:82" ht="38.25">
      <c r="A11" s="73" t="s">
        <v>64</v>
      </c>
      <c r="B11" s="34" t="str">
        <f>INDEX(ЗАЯВКА!E:E,MATCH(A11,ЗАЯВКА!A:A,0))</f>
        <v>
Турдиматов Муроджон/ 
Сыч Сергей</v>
      </c>
      <c r="C11" s="34" t="str">
        <f>INDEX(ЗАЯВКА!I:I,MATCH(A11,ЗАЯВКА!A:A,0))</f>
        <v>P_ММ</v>
      </c>
      <c r="D11" s="34" t="str">
        <f>INDEX(ЗАЯВКА!H:H,MATCH(A11,ЗАЯВКА!A:A,0))</f>
        <v>СТУД</v>
      </c>
      <c r="E11" s="34">
        <f>INDEX(ЗАЯВКА!C:C,MATCH(A11,ЗАЯВКА!A:A,0))</f>
        <v>4711754</v>
      </c>
      <c r="F11" s="34">
        <f>INDEX(ЗАЯВКА!D:D,MATCH(A11,ЗАЯВКА!A:A,0))</f>
        <v>3</v>
      </c>
      <c r="G11" s="28">
        <f>INDEX(ЗАЯВКА!B:B,MATCH(A11,ЗАЯВКА!A:A,0))</f>
        <v>0.5416666666666666</v>
      </c>
      <c r="H11" s="27">
        <f>INDEX(СПЛИТ!D:D,MATCH(E11,СПЛИТ!B:B,0))</f>
        <v>0.6157175925925926</v>
      </c>
      <c r="I11" s="25">
        <f>INDEX(СПЛИТ!E:E,MATCH($E11,СПЛИТ!$B:$B,0))</f>
        <v>40</v>
      </c>
      <c r="J11" s="25">
        <f>INDEX(СПЛИТ!F:F,MATCH($E11,СПЛИТ!$B:$B,0))</f>
        <v>50</v>
      </c>
      <c r="K11" s="25">
        <f>INDEX(СПЛИТ!G:G,MATCH($E11,СПЛИТ!$B:$B,0))</f>
        <v>62</v>
      </c>
      <c r="L11" s="25">
        <f>INDEX(СПЛИТ!H:H,MATCH($E11,СПЛИТ!$B:$B,0))</f>
        <v>40</v>
      </c>
      <c r="M11" s="25">
        <f>INDEX(СПЛИТ!I:I,MATCH($E11,СПЛИТ!$B:$B,0))</f>
        <v>61</v>
      </c>
      <c r="N11" s="25">
        <f>INDEX(СПЛИТ!J:J,MATCH($E11,СПЛИТ!$B:$B,0))</f>
        <v>36</v>
      </c>
      <c r="O11" s="25">
        <f>INDEX(СПЛИТ!K:K,MATCH($E11,СПЛИТ!$B:$B,0))</f>
        <v>31</v>
      </c>
      <c r="P11" s="25">
        <f>INDEX(СПЛИТ!L:L,MATCH($E11,СПЛИТ!$B:$B,0))</f>
        <v>0</v>
      </c>
      <c r="Q11" s="25">
        <f>INDEX(СПЛИТ!M:M,MATCH($E11,СПЛИТ!$B:$B,0))</f>
        <v>0</v>
      </c>
      <c r="R11" s="25">
        <f>INDEX(СПЛИТ!N:N,MATCH($E11,СПЛИТ!$B:$B,0))</f>
        <v>0</v>
      </c>
      <c r="S11" s="25">
        <f>INDEX(СПЛИТ!O:O,MATCH($E11,СПЛИТ!$B:$B,0))</f>
        <v>0</v>
      </c>
      <c r="T11" s="25">
        <f>INDEX(СПЛИТ!P:P,MATCH($E11,СПЛИТ!$B:$B,0))</f>
        <v>0</v>
      </c>
      <c r="U11" s="25">
        <f>INDEX(СПЛИТ!Q:Q,MATCH($E11,СПЛИТ!$B:$B,0))</f>
        <v>0</v>
      </c>
      <c r="V11" s="25">
        <f>INDEX(СПЛИТ!R:R,MATCH($E11,СПЛИТ!$B:$B,0))</f>
        <v>0</v>
      </c>
      <c r="W11" s="25">
        <f>INDEX(СПЛИТ!S:S,MATCH($E11,СПЛИТ!$B:$B,0))</f>
        <v>0</v>
      </c>
      <c r="X11" s="25">
        <f>INDEX(СПЛИТ!T:T,MATCH($E11,СПЛИТ!$B:$B,0))</f>
        <v>0</v>
      </c>
      <c r="Y11" s="25">
        <f>INDEX(СПЛИТ!U:U,MATCH($E11,СПЛИТ!$B:$B,0))</f>
        <v>0</v>
      </c>
      <c r="Z11" s="25">
        <f>INDEX(СПЛИТ!V:V,MATCH($E11,СПЛИТ!$B:$B,0))</f>
        <v>0</v>
      </c>
      <c r="AA11" s="25">
        <f>INDEX(СПЛИТ!W:W,MATCH($E11,СПЛИТ!$B:$B,0))</f>
        <v>0</v>
      </c>
      <c r="AB11" s="25">
        <f>INDEX(СПЛИТ!X:X,MATCH($E11,СПЛИТ!$B:$B,0))</f>
        <v>0</v>
      </c>
      <c r="AC11" s="25"/>
      <c r="AD11" s="25"/>
      <c r="AE11" s="25">
        <f t="shared" si="0"/>
        <v>2</v>
      </c>
      <c r="AF11" s="84">
        <f t="shared" si="0"/>
        <v>1</v>
      </c>
      <c r="AG11" s="25">
        <f t="shared" si="0"/>
        <v>0</v>
      </c>
      <c r="AH11" s="25">
        <f t="shared" si="12"/>
        <v>0</v>
      </c>
      <c r="AI11" s="25">
        <f t="shared" si="1"/>
        <v>1</v>
      </c>
      <c r="AJ11" s="25">
        <f t="shared" si="1"/>
        <v>1</v>
      </c>
      <c r="AK11" s="50">
        <f t="shared" si="2"/>
        <v>0.03125</v>
      </c>
      <c r="AL11" s="25">
        <f t="shared" si="3"/>
        <v>1</v>
      </c>
      <c r="AM11" s="25">
        <f t="shared" si="4"/>
        <v>1</v>
      </c>
      <c r="AN11" s="25">
        <f t="shared" si="4"/>
        <v>0</v>
      </c>
      <c r="AO11" s="25">
        <f t="shared" si="4"/>
        <v>0</v>
      </c>
      <c r="AP11" s="25">
        <f t="shared" si="4"/>
        <v>0</v>
      </c>
      <c r="AQ11" s="50">
        <f t="shared" si="5"/>
        <v>0.03125</v>
      </c>
      <c r="AR11" s="25"/>
      <c r="AS11" s="68"/>
      <c r="AT11" s="68"/>
      <c r="AU11" s="68">
        <v>1</v>
      </c>
      <c r="AV11" s="68"/>
      <c r="AW11" s="68">
        <v>1</v>
      </c>
      <c r="AX11" s="68">
        <v>1</v>
      </c>
      <c r="AY11" s="68"/>
      <c r="AZ11" s="68"/>
      <c r="BA11" s="68"/>
      <c r="BB11" s="68"/>
      <c r="BC11" s="68">
        <v>1</v>
      </c>
      <c r="BD11" s="68">
        <v>1</v>
      </c>
      <c r="BE11" s="68">
        <v>1</v>
      </c>
      <c r="BF11" s="68">
        <v>1</v>
      </c>
      <c r="BG11" s="68">
        <v>1</v>
      </c>
      <c r="BH11" s="50">
        <f t="shared" si="6"/>
        <v>0.07291666666666666</v>
      </c>
      <c r="BI11" s="27"/>
      <c r="BJ11" s="25">
        <f t="shared" si="7"/>
        <v>3</v>
      </c>
      <c r="BK11" s="68"/>
      <c r="BL11" s="68">
        <v>1</v>
      </c>
      <c r="BM11" s="68">
        <v>1</v>
      </c>
      <c r="BN11" s="68"/>
      <c r="BO11" s="68">
        <v>1</v>
      </c>
      <c r="BP11" s="68"/>
      <c r="BQ11" s="68">
        <v>1</v>
      </c>
      <c r="BR11" s="68"/>
      <c r="BS11" s="76" t="s">
        <v>247</v>
      </c>
      <c r="BT11" s="68">
        <v>1</v>
      </c>
      <c r="BU11" s="68"/>
      <c r="BV11" s="68">
        <v>1</v>
      </c>
      <c r="BW11" s="68"/>
      <c r="BX11" s="68"/>
      <c r="BY11" s="50">
        <f t="shared" si="8"/>
        <v>0</v>
      </c>
      <c r="BZ11" s="25"/>
      <c r="CA11" s="90">
        <f t="shared" si="9"/>
        <v>0.13541666666666666</v>
      </c>
      <c r="CB11" s="90">
        <f t="shared" si="10"/>
        <v>0.07405092592592599</v>
      </c>
      <c r="CC11" s="87">
        <f t="shared" si="11"/>
        <v>0.20946759259259265</v>
      </c>
      <c r="CD11" s="88"/>
    </row>
    <row r="12" spans="1:82" ht="38.25">
      <c r="A12" s="73" t="s">
        <v>65</v>
      </c>
      <c r="B12" s="34" t="str">
        <f>INDEX(ЗАЯВКА!E:E,MATCH(A12,ЗАЯВКА!A:A,0))</f>
        <v>Морская капуста (ТК МТУСИ)
Мещеряков Александр/ 
Назаров Михаил</v>
      </c>
      <c r="C12" s="34" t="str">
        <f>INDEX(ЗАЯВКА!I:I,MATCH(A12,ЗАЯВКА!A:A,0))</f>
        <v>P_ММ</v>
      </c>
      <c r="D12" s="34" t="str">
        <f>INDEX(ЗАЯВКА!H:H,MATCH(A12,ЗАЯВКА!A:A,0))</f>
        <v> - </v>
      </c>
      <c r="E12" s="34">
        <f>INDEX(ЗАЯВКА!C:C,MATCH(A12,ЗАЯВКА!A:A,0))</f>
        <v>4851268</v>
      </c>
      <c r="F12" s="34">
        <f>INDEX(ЗАЯВКА!D:D,MATCH(A12,ЗАЯВКА!A:A,0))</f>
        <v>4</v>
      </c>
      <c r="G12" s="28">
        <f>INDEX(ЗАЯВКА!B:B,MATCH(A12,ЗАЯВКА!A:A,0))</f>
        <v>0.5416666666666666</v>
      </c>
      <c r="H12" s="27">
        <f>INDEX(СПЛИТ!D:D,MATCH(E12,СПЛИТ!B:B,0))</f>
        <v>0.6136111111111111</v>
      </c>
      <c r="I12" s="25">
        <f>INDEX(СПЛИТ!E:E,MATCH($E12,СПЛИТ!$B:$B,0))</f>
        <v>40</v>
      </c>
      <c r="J12" s="25">
        <f>INDEX(СПЛИТ!F:F,MATCH($E12,СПЛИТ!$B:$B,0))</f>
        <v>50</v>
      </c>
      <c r="K12" s="25">
        <f>INDEX(СПЛИТ!G:G,MATCH($E12,СПЛИТ!$B:$B,0))</f>
        <v>61</v>
      </c>
      <c r="L12" s="25">
        <f>INDEX(СПЛИТ!H:H,MATCH($E12,СПЛИТ!$B:$B,0))</f>
        <v>62</v>
      </c>
      <c r="M12" s="25">
        <f>INDEX(СПЛИТ!I:I,MATCH($E12,СПЛИТ!$B:$B,0))</f>
        <v>40</v>
      </c>
      <c r="N12" s="25">
        <f>INDEX(СПЛИТ!J:J,MATCH($E12,СПЛИТ!$B:$B,0))</f>
        <v>50</v>
      </c>
      <c r="O12" s="25">
        <f>INDEX(СПЛИТ!K:K,MATCH($E12,СПЛИТ!$B:$B,0))</f>
        <v>61</v>
      </c>
      <c r="P12" s="25">
        <f>INDEX(СПЛИТ!L:L,MATCH($E12,СПЛИТ!$B:$B,0))</f>
        <v>62</v>
      </c>
      <c r="Q12" s="25">
        <f>INDEX(СПЛИТ!M:M,MATCH($E12,СПЛИТ!$B:$B,0))</f>
        <v>36</v>
      </c>
      <c r="R12" s="25">
        <f>INDEX(СПЛИТ!N:N,MATCH($E12,СПЛИТ!$B:$B,0))</f>
        <v>35</v>
      </c>
      <c r="S12" s="25">
        <f>INDEX(СПЛИТ!O:O,MATCH($E12,СПЛИТ!$B:$B,0))</f>
        <v>39</v>
      </c>
      <c r="T12" s="25">
        <f>INDEX(СПЛИТ!P:P,MATCH($E12,СПЛИТ!$B:$B,0))</f>
        <v>33</v>
      </c>
      <c r="U12" s="25">
        <f>INDEX(СПЛИТ!Q:Q,MATCH($E12,СПЛИТ!$B:$B,0))</f>
        <v>0</v>
      </c>
      <c r="V12" s="25">
        <f>INDEX(СПЛИТ!R:R,MATCH($E12,СПЛИТ!$B:$B,0))</f>
        <v>0</v>
      </c>
      <c r="W12" s="25">
        <f>INDEX(СПЛИТ!S:S,MATCH($E12,СПЛИТ!$B:$B,0))</f>
        <v>0</v>
      </c>
      <c r="X12" s="25">
        <f>INDEX(СПЛИТ!T:T,MATCH($E12,СПЛИТ!$B:$B,0))</f>
        <v>0</v>
      </c>
      <c r="Y12" s="25">
        <f>INDEX(СПЛИТ!U:U,MATCH($E12,СПЛИТ!$B:$B,0))</f>
        <v>0</v>
      </c>
      <c r="Z12" s="25">
        <f>INDEX(СПЛИТ!V:V,MATCH($E12,СПЛИТ!$B:$B,0))</f>
        <v>0</v>
      </c>
      <c r="AA12" s="25">
        <f>INDEX(СПЛИТ!W:W,MATCH($E12,СПЛИТ!$B:$B,0))</f>
        <v>0</v>
      </c>
      <c r="AB12" s="25">
        <f>INDEX(СПЛИТ!X:X,MATCH($E12,СПЛИТ!$B:$B,0))</f>
        <v>0</v>
      </c>
      <c r="AC12" s="25"/>
      <c r="AD12" s="25"/>
      <c r="AE12" s="25">
        <f t="shared" si="0"/>
        <v>2</v>
      </c>
      <c r="AF12" s="25">
        <f t="shared" si="0"/>
        <v>2</v>
      </c>
      <c r="AG12" s="25">
        <f t="shared" si="0"/>
        <v>0</v>
      </c>
      <c r="AH12" s="25">
        <f t="shared" si="12"/>
        <v>0</v>
      </c>
      <c r="AI12" s="25">
        <f t="shared" si="1"/>
        <v>2</v>
      </c>
      <c r="AJ12" s="25">
        <f t="shared" si="1"/>
        <v>2</v>
      </c>
      <c r="AK12" s="50">
        <f t="shared" si="2"/>
        <v>0</v>
      </c>
      <c r="AL12" s="25">
        <f t="shared" si="3"/>
        <v>2</v>
      </c>
      <c r="AM12" s="25">
        <f t="shared" si="4"/>
        <v>0</v>
      </c>
      <c r="AN12" s="25">
        <f t="shared" si="4"/>
        <v>1</v>
      </c>
      <c r="AO12" s="25">
        <f t="shared" si="4"/>
        <v>1</v>
      </c>
      <c r="AP12" s="25">
        <f t="shared" si="4"/>
        <v>1</v>
      </c>
      <c r="AQ12" s="50">
        <f t="shared" si="5"/>
        <v>0.010416666666666666</v>
      </c>
      <c r="AR12" s="25"/>
      <c r="AS12" s="68">
        <v>1</v>
      </c>
      <c r="AT12" s="68">
        <v>1</v>
      </c>
      <c r="AU12" s="68">
        <v>1</v>
      </c>
      <c r="AV12" s="68">
        <v>1</v>
      </c>
      <c r="AW12" s="68"/>
      <c r="AX12" s="68">
        <v>1</v>
      </c>
      <c r="AY12" s="68">
        <v>1</v>
      </c>
      <c r="AZ12" s="68">
        <v>1</v>
      </c>
      <c r="BA12" s="68">
        <v>1</v>
      </c>
      <c r="BB12" s="68">
        <v>1</v>
      </c>
      <c r="BC12" s="68">
        <v>1</v>
      </c>
      <c r="BD12" s="68">
        <v>1</v>
      </c>
      <c r="BE12" s="68"/>
      <c r="BF12" s="68"/>
      <c r="BG12" s="68"/>
      <c r="BH12" s="50">
        <f t="shared" si="6"/>
        <v>0.041666666666666664</v>
      </c>
      <c r="BI12" s="27"/>
      <c r="BJ12" s="25">
        <f t="shared" si="7"/>
        <v>4</v>
      </c>
      <c r="BK12" s="68">
        <v>1</v>
      </c>
      <c r="BL12" s="68"/>
      <c r="BM12" s="68"/>
      <c r="BN12" s="68"/>
      <c r="BO12" s="68"/>
      <c r="BP12" s="68"/>
      <c r="BQ12" s="68">
        <v>1</v>
      </c>
      <c r="BR12" s="68"/>
      <c r="BS12" s="68">
        <v>1</v>
      </c>
      <c r="BT12" s="68"/>
      <c r="BU12" s="68">
        <v>1</v>
      </c>
      <c r="BV12" s="68">
        <v>1</v>
      </c>
      <c r="BW12" s="68"/>
      <c r="BX12" s="68">
        <v>1</v>
      </c>
      <c r="BY12" s="50">
        <f t="shared" si="8"/>
        <v>0</v>
      </c>
      <c r="BZ12" s="25"/>
      <c r="CA12" s="90">
        <f t="shared" si="9"/>
        <v>0.05208333333333333</v>
      </c>
      <c r="CB12" s="90">
        <f t="shared" si="10"/>
        <v>0.07194444444444448</v>
      </c>
      <c r="CC12" s="87">
        <f t="shared" si="11"/>
        <v>0.1240277777777778</v>
      </c>
      <c r="CD12" s="88"/>
    </row>
    <row r="13" spans="1:82" ht="38.25">
      <c r="A13" s="73" t="s">
        <v>66</v>
      </c>
      <c r="B13" s="34" t="str">
        <f>INDEX(ЗАЯВКА!E:E,MATCH(A13,ЗАЯВКА!A:A,0))</f>
        <v>Катьки
Красноперова Катька/ 
Сервули Катька</v>
      </c>
      <c r="C13" s="34" t="str">
        <f>INDEX(ЗАЯВКА!I:I,MATCH(A13,ЗАЯВКА!A:A,0))</f>
        <v>P_СМ</v>
      </c>
      <c r="D13" s="34" t="str">
        <f>INDEX(ЗАЯВКА!H:H,MATCH(A13,ЗАЯВКА!A:A,0))</f>
        <v> - </v>
      </c>
      <c r="E13" s="34">
        <f>INDEX(ЗАЯВКА!C:C,MATCH(A13,ЗАЯВКА!A:A,0))</f>
        <v>4509986</v>
      </c>
      <c r="F13" s="34">
        <f>INDEX(ЗАЯВКА!D:D,MATCH(A13,ЗАЯВКА!A:A,0))</f>
        <v>5</v>
      </c>
      <c r="G13" s="28">
        <f>INDEX(ЗАЯВКА!B:B,MATCH(A13,ЗАЯВКА!A:A,0))</f>
        <v>0.5416666666666666</v>
      </c>
      <c r="H13" s="27">
        <f>INDEX(СПЛИТ!D:D,MATCH(E13,СПЛИТ!B:B,0))</f>
        <v>0.6175462962962963</v>
      </c>
      <c r="I13" s="25">
        <f>INDEX(СПЛИТ!E:E,MATCH($E13,СПЛИТ!$B:$B,0))</f>
        <v>40</v>
      </c>
      <c r="J13" s="25">
        <f>INDEX(СПЛИТ!F:F,MATCH($E13,СПЛИТ!$B:$B,0))</f>
        <v>50</v>
      </c>
      <c r="K13" s="25">
        <f>INDEX(СПЛИТ!G:G,MATCH($E13,СПЛИТ!$B:$B,0))</f>
        <v>61</v>
      </c>
      <c r="L13" s="25">
        <f>INDEX(СПЛИТ!H:H,MATCH($E13,СПЛИТ!$B:$B,0))</f>
        <v>62</v>
      </c>
      <c r="M13" s="25">
        <f>INDEX(СПЛИТ!I:I,MATCH($E13,СПЛИТ!$B:$B,0))</f>
        <v>40</v>
      </c>
      <c r="N13" s="25">
        <f>INDEX(СПЛИТ!J:J,MATCH($E13,СПЛИТ!$B:$B,0))</f>
        <v>50</v>
      </c>
      <c r="O13" s="25">
        <f>INDEX(СПЛИТ!K:K,MATCH($E13,СПЛИТ!$B:$B,0))</f>
        <v>61</v>
      </c>
      <c r="P13" s="25">
        <f>INDEX(СПЛИТ!L:L,MATCH($E13,СПЛИТ!$B:$B,0))</f>
        <v>62</v>
      </c>
      <c r="Q13" s="25">
        <f>INDEX(СПЛИТ!M:M,MATCH($E13,СПЛИТ!$B:$B,0))</f>
        <v>35</v>
      </c>
      <c r="R13" s="25">
        <f>INDEX(СПЛИТ!N:N,MATCH($E13,СПЛИТ!$B:$B,0))</f>
        <v>31</v>
      </c>
      <c r="S13" s="25">
        <f>INDEX(СПЛИТ!O:O,MATCH($E13,СПЛИТ!$B:$B,0))</f>
        <v>37</v>
      </c>
      <c r="T13" s="25">
        <f>INDEX(СПЛИТ!P:P,MATCH($E13,СПЛИТ!$B:$B,0))</f>
        <v>34</v>
      </c>
      <c r="U13" s="25">
        <f>INDEX(СПЛИТ!Q:Q,MATCH($E13,СПЛИТ!$B:$B,0))</f>
        <v>0</v>
      </c>
      <c r="V13" s="25">
        <f>INDEX(СПЛИТ!R:R,MATCH($E13,СПЛИТ!$B:$B,0))</f>
        <v>0</v>
      </c>
      <c r="W13" s="25">
        <f>INDEX(СПЛИТ!S:S,MATCH($E13,СПЛИТ!$B:$B,0))</f>
        <v>0</v>
      </c>
      <c r="X13" s="25">
        <f>INDEX(СПЛИТ!T:T,MATCH($E13,СПЛИТ!$B:$B,0))</f>
        <v>0</v>
      </c>
      <c r="Y13" s="25">
        <f>INDEX(СПЛИТ!U:U,MATCH($E13,СПЛИТ!$B:$B,0))</f>
        <v>0</v>
      </c>
      <c r="Z13" s="25">
        <f>INDEX(СПЛИТ!V:V,MATCH($E13,СПЛИТ!$B:$B,0))</f>
        <v>0</v>
      </c>
      <c r="AA13" s="25">
        <f>INDEX(СПЛИТ!W:W,MATCH($E13,СПЛИТ!$B:$B,0))</f>
        <v>0</v>
      </c>
      <c r="AB13" s="25">
        <f>INDEX(СПЛИТ!X:X,MATCH($E13,СПЛИТ!$B:$B,0))</f>
        <v>0</v>
      </c>
      <c r="AC13" s="25"/>
      <c r="AD13" s="25"/>
      <c r="AE13" s="25">
        <f t="shared" si="0"/>
        <v>2</v>
      </c>
      <c r="AF13" s="25">
        <f t="shared" si="0"/>
        <v>2</v>
      </c>
      <c r="AG13" s="25">
        <f t="shared" si="0"/>
        <v>0</v>
      </c>
      <c r="AH13" s="25">
        <f t="shared" si="12"/>
        <v>0</v>
      </c>
      <c r="AI13" s="25">
        <f t="shared" si="1"/>
        <v>2</v>
      </c>
      <c r="AJ13" s="25">
        <f t="shared" si="1"/>
        <v>2</v>
      </c>
      <c r="AK13" s="50">
        <f t="shared" si="2"/>
        <v>0</v>
      </c>
      <c r="AL13" s="25">
        <f t="shared" si="3"/>
        <v>1</v>
      </c>
      <c r="AM13" s="25">
        <f t="shared" si="4"/>
        <v>1</v>
      </c>
      <c r="AN13" s="25">
        <f t="shared" si="4"/>
        <v>1</v>
      </c>
      <c r="AO13" s="25">
        <f t="shared" si="4"/>
        <v>1</v>
      </c>
      <c r="AP13" s="25">
        <f t="shared" si="4"/>
        <v>1</v>
      </c>
      <c r="AQ13" s="50">
        <f t="shared" si="5"/>
        <v>0</v>
      </c>
      <c r="AR13" s="25"/>
      <c r="AS13" s="68">
        <v>1</v>
      </c>
      <c r="AT13" s="68">
        <v>1</v>
      </c>
      <c r="AU13" s="68">
        <v>1</v>
      </c>
      <c r="AV13" s="68">
        <v>1</v>
      </c>
      <c r="AW13" s="68">
        <v>1</v>
      </c>
      <c r="AX13" s="68">
        <v>1</v>
      </c>
      <c r="AY13" s="68"/>
      <c r="AZ13" s="68">
        <v>1</v>
      </c>
      <c r="BA13" s="68"/>
      <c r="BB13" s="68">
        <v>1</v>
      </c>
      <c r="BC13" s="68">
        <v>1</v>
      </c>
      <c r="BD13" s="68">
        <v>1</v>
      </c>
      <c r="BE13" s="68">
        <v>1</v>
      </c>
      <c r="BF13" s="68">
        <v>1</v>
      </c>
      <c r="BG13" s="68"/>
      <c r="BH13" s="50">
        <f t="shared" si="6"/>
        <v>0.03125</v>
      </c>
      <c r="BI13" s="27"/>
      <c r="BJ13" s="25">
        <f t="shared" si="7"/>
        <v>5</v>
      </c>
      <c r="BK13" s="68"/>
      <c r="BL13" s="68">
        <v>1</v>
      </c>
      <c r="BM13" s="68"/>
      <c r="BN13" s="68"/>
      <c r="BO13" s="68">
        <v>1</v>
      </c>
      <c r="BP13" s="68">
        <v>1</v>
      </c>
      <c r="BQ13" s="68"/>
      <c r="BR13" s="68">
        <v>1</v>
      </c>
      <c r="BS13" s="76" t="s">
        <v>247</v>
      </c>
      <c r="BT13" s="68">
        <v>1</v>
      </c>
      <c r="BU13" s="68"/>
      <c r="BV13" s="68"/>
      <c r="BW13" s="68">
        <v>1</v>
      </c>
      <c r="BX13" s="68"/>
      <c r="BY13" s="50">
        <f t="shared" si="8"/>
        <v>0</v>
      </c>
      <c r="BZ13" s="25" t="s">
        <v>248</v>
      </c>
      <c r="CA13" s="90">
        <f t="shared" si="9"/>
        <v>0.03125</v>
      </c>
      <c r="CB13" s="90">
        <f t="shared" si="10"/>
        <v>0.07587962962962969</v>
      </c>
      <c r="CC13" s="87">
        <f t="shared" si="11"/>
        <v>0.10712962962962969</v>
      </c>
      <c r="CD13" s="88"/>
    </row>
    <row r="14" spans="1:82" ht="38.25">
      <c r="A14" s="73" t="s">
        <v>67</v>
      </c>
      <c r="B14" s="34" t="str">
        <f>INDEX(ЗАЯВКА!E:E,MATCH(A14,ЗАЯВКА!A:A,0))</f>
        <v>Рикки-Тикки-Тави
Ханаев Валентин/ 
Остапенко Татьяна</v>
      </c>
      <c r="C14" s="34" t="str">
        <f>INDEX(ЗАЯВКА!I:I,MATCH(A14,ЗАЯВКА!A:A,0))</f>
        <v>P_СМ</v>
      </c>
      <c r="D14" s="34" t="str">
        <f>INDEX(ЗАЯВКА!H:H,MATCH(A14,ЗАЯВКА!A:A,0))</f>
        <v> - </v>
      </c>
      <c r="E14" s="34">
        <f>INDEX(ЗАЯВКА!C:C,MATCH(A14,ЗАЯВКА!A:A,0))</f>
        <v>4502696</v>
      </c>
      <c r="F14" s="34">
        <f>INDEX(ЗАЯВКА!D:D,MATCH(A14,ЗАЯВКА!A:A,0))</f>
        <v>6</v>
      </c>
      <c r="G14" s="28">
        <f>INDEX(ЗАЯВКА!B:B,MATCH(A14,ЗАЯВКА!A:A,0))</f>
        <v>0.5416666666666666</v>
      </c>
      <c r="H14" s="27">
        <f>INDEX(СПЛИТ!D:D,MATCH(E14,СПЛИТ!B:B,0))</f>
        <v>0.61</v>
      </c>
      <c r="I14" s="25">
        <f>INDEX(СПЛИТ!E:E,MATCH($E14,СПЛИТ!$B:$B,0))</f>
        <v>40</v>
      </c>
      <c r="J14" s="25">
        <f>INDEX(СПЛИТ!F:F,MATCH($E14,СПЛИТ!$B:$B,0))</f>
        <v>50</v>
      </c>
      <c r="K14" s="25">
        <f>INDEX(СПЛИТ!G:G,MATCH($E14,СПЛИТ!$B:$B,0))</f>
        <v>51</v>
      </c>
      <c r="L14" s="25">
        <f>INDEX(СПЛИТ!H:H,MATCH($E14,СПЛИТ!$B:$B,0))</f>
        <v>61</v>
      </c>
      <c r="M14" s="25">
        <f>INDEX(СПЛИТ!I:I,MATCH($E14,СПЛИТ!$B:$B,0))</f>
        <v>40</v>
      </c>
      <c r="N14" s="25">
        <f>INDEX(СПЛИТ!J:J,MATCH($E14,СПЛИТ!$B:$B,0))</f>
        <v>50</v>
      </c>
      <c r="O14" s="25">
        <f>INDEX(СПЛИТ!K:K,MATCH($E14,СПЛИТ!$B:$B,0))</f>
        <v>62</v>
      </c>
      <c r="P14" s="25">
        <f>INDEX(СПЛИТ!L:L,MATCH($E14,СПЛИТ!$B:$B,0))</f>
        <v>61</v>
      </c>
      <c r="Q14" s="25">
        <f>INDEX(СПЛИТ!M:M,MATCH($E14,СПЛИТ!$B:$B,0))</f>
        <v>33</v>
      </c>
      <c r="R14" s="25">
        <f>INDEX(СПЛИТ!N:N,MATCH($E14,СПЛИТ!$B:$B,0))</f>
        <v>32</v>
      </c>
      <c r="S14" s="25">
        <f>INDEX(СПЛИТ!O:O,MATCH($E14,СПЛИТ!$B:$B,0))</f>
        <v>36</v>
      </c>
      <c r="T14" s="25">
        <f>INDEX(СПЛИТ!P:P,MATCH($E14,СПЛИТ!$B:$B,0))</f>
        <v>39</v>
      </c>
      <c r="U14" s="25">
        <f>INDEX(СПЛИТ!Q:Q,MATCH($E14,СПЛИТ!$B:$B,0))</f>
        <v>41</v>
      </c>
      <c r="V14" s="25">
        <f>INDEX(СПЛИТ!R:R,MATCH($E14,СПЛИТ!$B:$B,0))</f>
        <v>0</v>
      </c>
      <c r="W14" s="25">
        <f>INDEX(СПЛИТ!S:S,MATCH($E14,СПЛИТ!$B:$B,0))</f>
        <v>0</v>
      </c>
      <c r="X14" s="25">
        <f>INDEX(СПЛИТ!T:T,MATCH($E14,СПЛИТ!$B:$B,0))</f>
        <v>0</v>
      </c>
      <c r="Y14" s="25">
        <f>INDEX(СПЛИТ!U:U,MATCH($E14,СПЛИТ!$B:$B,0))</f>
        <v>0</v>
      </c>
      <c r="Z14" s="25">
        <f>INDEX(СПЛИТ!V:V,MATCH($E14,СПЛИТ!$B:$B,0))</f>
        <v>0</v>
      </c>
      <c r="AA14" s="25">
        <f>INDEX(СПЛИТ!W:W,MATCH($E14,СПЛИТ!$B:$B,0))</f>
        <v>0</v>
      </c>
      <c r="AB14" s="25">
        <f>INDEX(СПЛИТ!X:X,MATCH($E14,СПЛИТ!$B:$B,0))</f>
        <v>0</v>
      </c>
      <c r="AC14" s="25"/>
      <c r="AD14" s="25"/>
      <c r="AE14" s="25">
        <f t="shared" si="0"/>
        <v>2</v>
      </c>
      <c r="AF14" s="25">
        <f t="shared" si="0"/>
        <v>2</v>
      </c>
      <c r="AG14" s="25">
        <f t="shared" si="0"/>
        <v>1</v>
      </c>
      <c r="AH14" s="25">
        <f t="shared" si="12"/>
        <v>0</v>
      </c>
      <c r="AI14" s="25">
        <f t="shared" si="1"/>
        <v>2</v>
      </c>
      <c r="AJ14" s="25">
        <f t="shared" si="1"/>
        <v>1</v>
      </c>
      <c r="AK14" s="50">
        <f t="shared" si="2"/>
        <v>0</v>
      </c>
      <c r="AL14" s="25">
        <f t="shared" si="3"/>
        <v>2</v>
      </c>
      <c r="AM14" s="25">
        <f t="shared" si="4"/>
        <v>1</v>
      </c>
      <c r="AN14" s="25">
        <f t="shared" si="4"/>
        <v>1</v>
      </c>
      <c r="AO14" s="25">
        <f t="shared" si="4"/>
        <v>1</v>
      </c>
      <c r="AP14" s="25">
        <f t="shared" si="4"/>
        <v>1</v>
      </c>
      <c r="AQ14" s="50">
        <f t="shared" si="5"/>
        <v>0</v>
      </c>
      <c r="AR14" s="25"/>
      <c r="AS14" s="68">
        <v>1</v>
      </c>
      <c r="AT14" s="68"/>
      <c r="AU14" s="68">
        <v>1</v>
      </c>
      <c r="AV14" s="68">
        <v>1</v>
      </c>
      <c r="AW14" s="68">
        <v>1</v>
      </c>
      <c r="AX14" s="68"/>
      <c r="AY14" s="68">
        <v>1</v>
      </c>
      <c r="AZ14" s="68"/>
      <c r="BA14" s="68"/>
      <c r="BB14" s="68">
        <v>1</v>
      </c>
      <c r="BC14" s="68"/>
      <c r="BD14" s="68"/>
      <c r="BE14" s="68"/>
      <c r="BF14" s="68"/>
      <c r="BG14" s="68"/>
      <c r="BH14" s="50">
        <f t="shared" si="6"/>
        <v>0.09375</v>
      </c>
      <c r="BI14" s="27" t="s">
        <v>251</v>
      </c>
      <c r="BJ14" s="25">
        <f t="shared" si="7"/>
        <v>6</v>
      </c>
      <c r="BK14" s="68">
        <v>1</v>
      </c>
      <c r="BL14" s="68"/>
      <c r="BM14" s="68">
        <v>1</v>
      </c>
      <c r="BN14" s="68">
        <v>1</v>
      </c>
      <c r="BO14" s="68"/>
      <c r="BP14" s="68">
        <v>1</v>
      </c>
      <c r="BQ14" s="68"/>
      <c r="BR14" s="68"/>
      <c r="BS14" s="76" t="s">
        <v>247</v>
      </c>
      <c r="BT14" s="68">
        <v>1</v>
      </c>
      <c r="BU14" s="68">
        <v>1</v>
      </c>
      <c r="BV14" s="68"/>
      <c r="BW14" s="68"/>
      <c r="BX14" s="68"/>
      <c r="BY14" s="50">
        <f t="shared" si="8"/>
        <v>0</v>
      </c>
      <c r="BZ14" s="25"/>
      <c r="CA14" s="90">
        <f t="shared" si="9"/>
        <v>0.09375</v>
      </c>
      <c r="CB14" s="90">
        <f t="shared" si="10"/>
        <v>0.06833333333333336</v>
      </c>
      <c r="CC14" s="87">
        <f t="shared" si="11"/>
        <v>0.16208333333333336</v>
      </c>
      <c r="CD14" s="88"/>
    </row>
    <row r="15" spans="1:82" ht="38.25">
      <c r="A15" s="73" t="s">
        <v>69</v>
      </c>
      <c r="B15" s="34" t="str">
        <f>INDEX(ЗАЯВКА!E:E,MATCH(A15,ЗАЯВКА!A:A,0))</f>
        <v>т/к МИЭМ
Буркин Евгений/ 
Козиорова Юля</v>
      </c>
      <c r="C15" s="34" t="str">
        <f>INDEX(ЗАЯВКА!I:I,MATCH(A15,ЗАЯВКА!A:A,0))</f>
        <v>P_СМ</v>
      </c>
      <c r="D15" s="34" t="str">
        <f>INDEX(ЗАЯВКА!H:H,MATCH(A15,ЗАЯВКА!A:A,0))</f>
        <v> - </v>
      </c>
      <c r="E15" s="34">
        <f>INDEX(ЗАЯВКА!C:C,MATCH(A15,ЗАЯВКА!A:A,0))</f>
        <v>4509980</v>
      </c>
      <c r="F15" s="34">
        <f>INDEX(ЗАЯВКА!D:D,MATCH(A15,ЗАЯВКА!A:A,0))</f>
        <v>1</v>
      </c>
      <c r="G15" s="28">
        <f>INDEX(ЗАЯВКА!B:B,MATCH(A15,ЗАЯВКА!A:A,0))</f>
        <v>0.5833333333333334</v>
      </c>
      <c r="H15" s="27">
        <f>INDEX(СПЛИТ!D:D,MATCH(E15,СПЛИТ!B:B,0))</f>
        <v>0.6750810185185184</v>
      </c>
      <c r="I15" s="25">
        <f>INDEX(СПЛИТ!E:E,MATCH($E15,СПЛИТ!$B:$B,0))</f>
        <v>40</v>
      </c>
      <c r="J15" s="25">
        <f>INDEX(СПЛИТ!F:F,MATCH($E15,СПЛИТ!$B:$B,0))</f>
        <v>50</v>
      </c>
      <c r="K15" s="25">
        <f>INDEX(СПЛИТ!G:G,MATCH($E15,СПЛИТ!$B:$B,0))</f>
        <v>51</v>
      </c>
      <c r="L15" s="25">
        <f>INDEX(СПЛИТ!H:H,MATCH($E15,СПЛИТ!$B:$B,0))</f>
        <v>62</v>
      </c>
      <c r="M15" s="25">
        <f>INDEX(СПЛИТ!I:I,MATCH($E15,СПЛИТ!$B:$B,0))</f>
        <v>40</v>
      </c>
      <c r="N15" s="25">
        <f>INDEX(СПЛИТ!J:J,MATCH($E15,СПЛИТ!$B:$B,0))</f>
        <v>50</v>
      </c>
      <c r="O15" s="25">
        <f>INDEX(СПЛИТ!K:K,MATCH($E15,СПЛИТ!$B:$B,0))</f>
        <v>61</v>
      </c>
      <c r="P15" s="25">
        <f>INDEX(СПЛИТ!L:L,MATCH($E15,СПЛИТ!$B:$B,0))</f>
        <v>61</v>
      </c>
      <c r="Q15" s="25">
        <f>INDEX(СПЛИТ!M:M,MATCH($E15,СПЛИТ!$B:$B,0))</f>
        <v>62</v>
      </c>
      <c r="R15" s="25">
        <f>INDEX(СПЛИТ!N:N,MATCH($E15,СПЛИТ!$B:$B,0))</f>
        <v>35</v>
      </c>
      <c r="S15" s="25">
        <f>INDEX(СПЛИТ!O:O,MATCH($E15,СПЛИТ!$B:$B,0))</f>
        <v>31</v>
      </c>
      <c r="T15" s="25">
        <f>INDEX(СПЛИТ!P:P,MATCH($E15,СПЛИТ!$B:$B,0))</f>
        <v>37</v>
      </c>
      <c r="U15" s="25">
        <f>INDEX(СПЛИТ!Q:Q,MATCH($E15,СПЛИТ!$B:$B,0))</f>
        <v>34</v>
      </c>
      <c r="V15" s="25">
        <f>INDEX(СПЛИТ!R:R,MATCH($E15,СПЛИТ!$B:$B,0))</f>
        <v>0</v>
      </c>
      <c r="W15" s="25">
        <f>INDEX(СПЛИТ!S:S,MATCH($E15,СПЛИТ!$B:$B,0))</f>
        <v>0</v>
      </c>
      <c r="X15" s="25">
        <f>INDEX(СПЛИТ!T:T,MATCH($E15,СПЛИТ!$B:$B,0))</f>
        <v>0</v>
      </c>
      <c r="Y15" s="25">
        <f>INDEX(СПЛИТ!U:U,MATCH($E15,СПЛИТ!$B:$B,0))</f>
        <v>0</v>
      </c>
      <c r="Z15" s="25">
        <f>INDEX(СПЛИТ!V:V,MATCH($E15,СПЛИТ!$B:$B,0))</f>
        <v>0</v>
      </c>
      <c r="AA15" s="25">
        <f>INDEX(СПЛИТ!W:W,MATCH($E15,СПЛИТ!$B:$B,0))</f>
        <v>0</v>
      </c>
      <c r="AB15" s="25">
        <f>INDEX(СПЛИТ!X:X,MATCH($E15,СПЛИТ!$B:$B,0))</f>
        <v>0</v>
      </c>
      <c r="AC15" s="25"/>
      <c r="AD15" s="25"/>
      <c r="AE15" s="25">
        <f t="shared" si="0"/>
        <v>2</v>
      </c>
      <c r="AF15" s="25">
        <f t="shared" si="0"/>
        <v>2</v>
      </c>
      <c r="AG15" s="25">
        <f t="shared" si="0"/>
        <v>1</v>
      </c>
      <c r="AH15" s="25">
        <f t="shared" si="12"/>
        <v>0</v>
      </c>
      <c r="AI15" s="67">
        <v>1</v>
      </c>
      <c r="AJ15" s="25">
        <f aca="true" t="shared" si="13" ref="AJ15:AJ23">COUNTIF($I15:$AB15,AJ$3)</f>
        <v>2</v>
      </c>
      <c r="AK15" s="50">
        <f t="shared" si="2"/>
        <v>0</v>
      </c>
      <c r="AL15" s="25">
        <f t="shared" si="3"/>
        <v>1</v>
      </c>
      <c r="AM15" s="25">
        <f t="shared" si="4"/>
        <v>1</v>
      </c>
      <c r="AN15" s="25">
        <f t="shared" si="4"/>
        <v>1</v>
      </c>
      <c r="AO15" s="25">
        <f t="shared" si="4"/>
        <v>1</v>
      </c>
      <c r="AP15" s="25">
        <f t="shared" si="4"/>
        <v>1</v>
      </c>
      <c r="AQ15" s="50">
        <f t="shared" si="5"/>
        <v>0</v>
      </c>
      <c r="AR15" s="25"/>
      <c r="AS15" s="68"/>
      <c r="AT15" s="68"/>
      <c r="AU15" s="68">
        <v>1</v>
      </c>
      <c r="AV15" s="68">
        <v>1</v>
      </c>
      <c r="AW15" s="68">
        <v>1</v>
      </c>
      <c r="AX15" s="68">
        <v>1</v>
      </c>
      <c r="AY15" s="68">
        <v>1</v>
      </c>
      <c r="AZ15" s="68">
        <v>1</v>
      </c>
      <c r="BA15" s="68"/>
      <c r="BB15" s="68">
        <v>1</v>
      </c>
      <c r="BC15" s="68">
        <v>1</v>
      </c>
      <c r="BD15" s="68">
        <v>1</v>
      </c>
      <c r="BE15" s="68">
        <v>1</v>
      </c>
      <c r="BF15" s="68">
        <v>1</v>
      </c>
      <c r="BG15" s="68">
        <v>1</v>
      </c>
      <c r="BH15" s="50">
        <f t="shared" si="6"/>
        <v>0.03125</v>
      </c>
      <c r="BI15" s="27"/>
      <c r="BJ15" s="25">
        <f t="shared" si="7"/>
        <v>1</v>
      </c>
      <c r="BK15" s="68"/>
      <c r="BL15" s="68"/>
      <c r="BM15" s="68"/>
      <c r="BN15" s="68">
        <v>1</v>
      </c>
      <c r="BO15" s="68"/>
      <c r="BP15" s="68">
        <v>1</v>
      </c>
      <c r="BQ15" s="68"/>
      <c r="BR15" s="68"/>
      <c r="BS15" s="68">
        <v>1</v>
      </c>
      <c r="BT15" s="68"/>
      <c r="BU15" s="68">
        <v>1</v>
      </c>
      <c r="BV15" s="68"/>
      <c r="BW15" s="68">
        <v>1</v>
      </c>
      <c r="BX15" s="68">
        <v>1</v>
      </c>
      <c r="BY15" s="50">
        <f t="shared" si="8"/>
        <v>0</v>
      </c>
      <c r="BZ15" s="25"/>
      <c r="CA15" s="90">
        <f t="shared" si="9"/>
        <v>0.03125</v>
      </c>
      <c r="CB15" s="90">
        <f t="shared" si="10"/>
        <v>0.09174768518518506</v>
      </c>
      <c r="CC15" s="87">
        <f t="shared" si="11"/>
        <v>0.12299768518518506</v>
      </c>
      <c r="CD15" s="88" t="s">
        <v>266</v>
      </c>
    </row>
    <row r="16" spans="1:82" ht="38.25">
      <c r="A16" s="73" t="s">
        <v>70</v>
      </c>
      <c r="B16" s="34" t="str">
        <f>INDEX(ЗАЯВКА!E:E,MATCH(A16,ЗАЯВКА!A:A,0))</f>
        <v>сталевары
Крюков Сергей/ 
Ильин Николай</v>
      </c>
      <c r="C16" s="34" t="str">
        <f>INDEX(ЗАЯВКА!I:I,MATCH(A16,ЗАЯВКА!A:A,0))</f>
        <v>P_ММ</v>
      </c>
      <c r="D16" s="34" t="str">
        <f>INDEX(ЗАЯВКА!H:H,MATCH(A16,ЗАЯВКА!A:A,0))</f>
        <v> - </v>
      </c>
      <c r="E16" s="34">
        <f>INDEX(ЗАЯВКА!C:C,MATCH(A16,ЗАЯВКА!A:A,0))</f>
        <v>4851118</v>
      </c>
      <c r="F16" s="34">
        <f>INDEX(ЗАЯВКА!D:D,MATCH(A16,ЗАЯВКА!A:A,0))</f>
        <v>2</v>
      </c>
      <c r="G16" s="28">
        <f>INDEX(ЗАЯВКА!B:B,MATCH(A16,ЗАЯВКА!A:A,0))</f>
        <v>0.5833333333333334</v>
      </c>
      <c r="H16" s="27">
        <f>INDEX(СПЛИТ!D:D,MATCH(E16,СПЛИТ!B:B,0))</f>
        <v>0.6630902777777777</v>
      </c>
      <c r="I16" s="25">
        <f>INDEX(СПЛИТ!E:E,MATCH($E16,СПЛИТ!$B:$B,0))</f>
        <v>40</v>
      </c>
      <c r="J16" s="25">
        <f>INDEX(СПЛИТ!F:F,MATCH($E16,СПЛИТ!$B:$B,0))</f>
        <v>50</v>
      </c>
      <c r="K16" s="25">
        <f>INDEX(СПЛИТ!G:G,MATCH($E16,СПЛИТ!$B:$B,0))</f>
        <v>51</v>
      </c>
      <c r="L16" s="25">
        <f>INDEX(СПЛИТ!H:H,MATCH($E16,СПЛИТ!$B:$B,0))</f>
        <v>61</v>
      </c>
      <c r="M16" s="25">
        <f>INDEX(СПЛИТ!I:I,MATCH($E16,СПЛИТ!$B:$B,0))</f>
        <v>40</v>
      </c>
      <c r="N16" s="25">
        <f>INDEX(СПЛИТ!J:J,MATCH($E16,СПЛИТ!$B:$B,0))</f>
        <v>50</v>
      </c>
      <c r="O16" s="25">
        <f>INDEX(СПЛИТ!K:K,MATCH($E16,СПЛИТ!$B:$B,0))</f>
        <v>61</v>
      </c>
      <c r="P16" s="25">
        <f>INDEX(СПЛИТ!L:L,MATCH($E16,СПЛИТ!$B:$B,0))</f>
        <v>62</v>
      </c>
      <c r="Q16" s="25">
        <f>INDEX(СПЛИТ!M:M,MATCH($E16,СПЛИТ!$B:$B,0))</f>
        <v>0</v>
      </c>
      <c r="R16" s="25">
        <f>INDEX(СПЛИТ!N:N,MATCH($E16,СПЛИТ!$B:$B,0))</f>
        <v>0</v>
      </c>
      <c r="S16" s="25">
        <f>INDEX(СПЛИТ!O:O,MATCH($E16,СПЛИТ!$B:$B,0))</f>
        <v>0</v>
      </c>
      <c r="T16" s="25">
        <f>INDEX(СПЛИТ!P:P,MATCH($E16,СПЛИТ!$B:$B,0))</f>
        <v>0</v>
      </c>
      <c r="U16" s="25">
        <f>INDEX(СПЛИТ!Q:Q,MATCH($E16,СПЛИТ!$B:$B,0))</f>
        <v>0</v>
      </c>
      <c r="V16" s="25">
        <f>INDEX(СПЛИТ!R:R,MATCH($E16,СПЛИТ!$B:$B,0))</f>
        <v>0</v>
      </c>
      <c r="W16" s="25">
        <f>INDEX(СПЛИТ!S:S,MATCH($E16,СПЛИТ!$B:$B,0))</f>
        <v>0</v>
      </c>
      <c r="X16" s="25">
        <f>INDEX(СПЛИТ!T:T,MATCH($E16,СПЛИТ!$B:$B,0))</f>
        <v>0</v>
      </c>
      <c r="Y16" s="25">
        <f>INDEX(СПЛИТ!U:U,MATCH($E16,СПЛИТ!$B:$B,0))</f>
        <v>0</v>
      </c>
      <c r="Z16" s="25">
        <f>INDEX(СПЛИТ!V:V,MATCH($E16,СПЛИТ!$B:$B,0))</f>
        <v>0</v>
      </c>
      <c r="AA16" s="25">
        <f>INDEX(СПЛИТ!W:W,MATCH($E16,СПЛИТ!$B:$B,0))</f>
        <v>0</v>
      </c>
      <c r="AB16" s="25">
        <f>INDEX(СПЛИТ!X:X,MATCH($E16,СПЛИТ!$B:$B,0))</f>
        <v>0</v>
      </c>
      <c r="AC16" s="25"/>
      <c r="AD16" s="25"/>
      <c r="AE16" s="25">
        <f t="shared" si="0"/>
        <v>2</v>
      </c>
      <c r="AF16" s="25">
        <f t="shared" si="0"/>
        <v>2</v>
      </c>
      <c r="AG16" s="25">
        <f t="shared" si="0"/>
        <v>1</v>
      </c>
      <c r="AH16" s="25">
        <f t="shared" si="12"/>
        <v>0</v>
      </c>
      <c r="AI16" s="25">
        <f aca="true" t="shared" si="14" ref="AI16:AI21">COUNTIF($I16:$AB16,AI$3)</f>
        <v>2</v>
      </c>
      <c r="AJ16" s="25">
        <f t="shared" si="13"/>
        <v>1</v>
      </c>
      <c r="AK16" s="50">
        <f t="shared" si="2"/>
        <v>0</v>
      </c>
      <c r="AL16" s="25">
        <f t="shared" si="3"/>
        <v>2</v>
      </c>
      <c r="AM16" s="25">
        <f t="shared" si="4"/>
        <v>0</v>
      </c>
      <c r="AN16" s="25">
        <f t="shared" si="4"/>
        <v>0</v>
      </c>
      <c r="AO16" s="25">
        <f t="shared" si="4"/>
        <v>0</v>
      </c>
      <c r="AP16" s="25">
        <f t="shared" si="4"/>
        <v>0</v>
      </c>
      <c r="AQ16" s="50">
        <f t="shared" si="5"/>
        <v>0.041666666666666664</v>
      </c>
      <c r="AR16" s="25"/>
      <c r="AS16" s="68">
        <v>2</v>
      </c>
      <c r="AT16" s="68"/>
      <c r="AU16" s="68">
        <v>1</v>
      </c>
      <c r="AV16" s="68"/>
      <c r="AW16" s="68">
        <v>1</v>
      </c>
      <c r="AX16" s="68">
        <v>1</v>
      </c>
      <c r="AY16" s="68"/>
      <c r="AZ16" s="68"/>
      <c r="BA16" s="68"/>
      <c r="BB16" s="68"/>
      <c r="BC16" s="68"/>
      <c r="BD16" s="68"/>
      <c r="BE16" s="68"/>
      <c r="BF16" s="68"/>
      <c r="BG16" s="68"/>
      <c r="BH16" s="50">
        <f t="shared" si="6"/>
        <v>0.10416666666666666</v>
      </c>
      <c r="BI16" s="27"/>
      <c r="BJ16" s="25">
        <f t="shared" si="7"/>
        <v>2</v>
      </c>
      <c r="BK16" s="68"/>
      <c r="BL16" s="68"/>
      <c r="BM16" s="68">
        <v>1</v>
      </c>
      <c r="BN16" s="68">
        <v>1</v>
      </c>
      <c r="BO16" s="68"/>
      <c r="BP16" s="68"/>
      <c r="BQ16" s="68"/>
      <c r="BR16" s="68">
        <v>1</v>
      </c>
      <c r="BS16" s="68">
        <v>1</v>
      </c>
      <c r="BT16" s="68"/>
      <c r="BU16" s="68"/>
      <c r="BV16" s="68">
        <v>1</v>
      </c>
      <c r="BW16" s="68"/>
      <c r="BX16" s="68">
        <v>1</v>
      </c>
      <c r="BY16" s="50">
        <f t="shared" si="8"/>
        <v>0.010416666666666666</v>
      </c>
      <c r="BZ16" s="25"/>
      <c r="CA16" s="90">
        <f t="shared" si="9"/>
        <v>0.15625</v>
      </c>
      <c r="CB16" s="90">
        <f t="shared" si="10"/>
        <v>0.07975694444444437</v>
      </c>
      <c r="CC16" s="87">
        <f t="shared" si="11"/>
        <v>0.23600694444444437</v>
      </c>
      <c r="CD16" s="88"/>
    </row>
    <row r="17" spans="1:82" ht="38.25">
      <c r="A17" s="73" t="s">
        <v>71</v>
      </c>
      <c r="B17" s="34" t="str">
        <f>INDEX(ЗАЯВКА!E:E,MATCH(A17,ЗАЯВКА!A:A,0))</f>
        <v>Дэцэбэл и Кварк (ТК МТУСИ)
Косилов Илья/ 
Амурский Михаил</v>
      </c>
      <c r="C17" s="34" t="str">
        <f>INDEX(ЗАЯВКА!I:I,MATCH(A17,ЗАЯВКА!A:A,0))</f>
        <v>P_ММ</v>
      </c>
      <c r="D17" s="34" t="str">
        <f>INDEX(ЗАЯВКА!H:H,MATCH(A17,ЗАЯВКА!A:A,0))</f>
        <v> - </v>
      </c>
      <c r="E17" s="34">
        <f>INDEX(ЗАЯВКА!C:C,MATCH(A17,ЗАЯВКА!A:A,0))</f>
        <v>4502691</v>
      </c>
      <c r="F17" s="34">
        <f>INDEX(ЗАЯВКА!D:D,MATCH(A17,ЗАЯВКА!A:A,0))</f>
        <v>3</v>
      </c>
      <c r="G17" s="28">
        <f>INDEX(ЗАЯВКА!B:B,MATCH(A17,ЗАЯВКА!A:A,0))</f>
        <v>0.5833333333333334</v>
      </c>
      <c r="H17" s="27">
        <f>INDEX(СПЛИТ!D:D,MATCH(E17,СПЛИТ!B:B,0))</f>
        <v>0.6349768518518518</v>
      </c>
      <c r="I17" s="25">
        <f>INDEX(СПЛИТ!E:E,MATCH($E17,СПЛИТ!$B:$B,0))</f>
        <v>40</v>
      </c>
      <c r="J17" s="25">
        <f>INDEX(СПЛИТ!F:F,MATCH($E17,СПЛИТ!$B:$B,0))</f>
        <v>50</v>
      </c>
      <c r="K17" s="25">
        <f>INDEX(СПЛИТ!G:G,MATCH($E17,СПЛИТ!$B:$B,0))</f>
        <v>61</v>
      </c>
      <c r="L17" s="25">
        <f>INDEX(СПЛИТ!H:H,MATCH($E17,СПЛИТ!$B:$B,0))</f>
        <v>62</v>
      </c>
      <c r="M17" s="25">
        <f>INDEX(СПЛИТ!I:I,MATCH($E17,СПЛИТ!$B:$B,0))</f>
        <v>40</v>
      </c>
      <c r="N17" s="25">
        <f>INDEX(СПЛИТ!J:J,MATCH($E17,СПЛИТ!$B:$B,0))</f>
        <v>50</v>
      </c>
      <c r="O17" s="25">
        <f>INDEX(СПЛИТ!K:K,MATCH($E17,СПЛИТ!$B:$B,0))</f>
        <v>61</v>
      </c>
      <c r="P17" s="25">
        <f>INDEX(СПЛИТ!L:L,MATCH($E17,СПЛИТ!$B:$B,0))</f>
        <v>62</v>
      </c>
      <c r="Q17" s="25">
        <f>INDEX(СПЛИТ!M:M,MATCH($E17,СПЛИТ!$B:$B,0))</f>
        <v>36</v>
      </c>
      <c r="R17" s="25">
        <f>INDEX(СПЛИТ!N:N,MATCH($E17,СПЛИТ!$B:$B,0))</f>
        <v>39</v>
      </c>
      <c r="S17" s="25">
        <f>INDEX(СПЛИТ!O:O,MATCH($E17,СПЛИТ!$B:$B,0))</f>
        <v>33</v>
      </c>
      <c r="T17" s="25">
        <f>INDEX(СПЛИТ!P:P,MATCH($E17,СПЛИТ!$B:$B,0))</f>
        <v>32</v>
      </c>
      <c r="U17" s="25">
        <f>INDEX(СПЛИТ!Q:Q,MATCH($E17,СПЛИТ!$B:$B,0))</f>
        <v>0</v>
      </c>
      <c r="V17" s="25">
        <f>INDEX(СПЛИТ!R:R,MATCH($E17,СПЛИТ!$B:$B,0))</f>
        <v>0</v>
      </c>
      <c r="W17" s="25">
        <f>INDEX(СПЛИТ!S:S,MATCH($E17,СПЛИТ!$B:$B,0))</f>
        <v>0</v>
      </c>
      <c r="X17" s="25">
        <f>INDEX(СПЛИТ!T:T,MATCH($E17,СПЛИТ!$B:$B,0))</f>
        <v>0</v>
      </c>
      <c r="Y17" s="25">
        <f>INDEX(СПЛИТ!U:U,MATCH($E17,СПЛИТ!$B:$B,0))</f>
        <v>0</v>
      </c>
      <c r="Z17" s="25">
        <f>INDEX(СПЛИТ!V:V,MATCH($E17,СПЛИТ!$B:$B,0))</f>
        <v>0</v>
      </c>
      <c r="AA17" s="25">
        <f>INDEX(СПЛИТ!W:W,MATCH($E17,СПЛИТ!$B:$B,0))</f>
        <v>0</v>
      </c>
      <c r="AB17" s="25">
        <f>INDEX(СПЛИТ!X:X,MATCH($E17,СПЛИТ!$B:$B,0))</f>
        <v>0</v>
      </c>
      <c r="AC17" s="25"/>
      <c r="AD17" s="25"/>
      <c r="AE17" s="25">
        <f t="shared" si="0"/>
        <v>2</v>
      </c>
      <c r="AF17" s="25">
        <f t="shared" si="0"/>
        <v>2</v>
      </c>
      <c r="AG17" s="25">
        <f t="shared" si="0"/>
        <v>0</v>
      </c>
      <c r="AH17" s="25">
        <f t="shared" si="12"/>
        <v>0</v>
      </c>
      <c r="AI17" s="25">
        <f t="shared" si="14"/>
        <v>2</v>
      </c>
      <c r="AJ17" s="25">
        <f t="shared" si="13"/>
        <v>2</v>
      </c>
      <c r="AK17" s="50">
        <f t="shared" si="2"/>
        <v>0</v>
      </c>
      <c r="AL17" s="25">
        <f t="shared" si="3"/>
        <v>2</v>
      </c>
      <c r="AM17" s="25">
        <f t="shared" si="4"/>
        <v>1</v>
      </c>
      <c r="AN17" s="25">
        <f t="shared" si="4"/>
        <v>1</v>
      </c>
      <c r="AO17" s="25">
        <f t="shared" si="4"/>
        <v>1</v>
      </c>
      <c r="AP17" s="25">
        <f t="shared" si="4"/>
        <v>1</v>
      </c>
      <c r="AQ17" s="50">
        <f t="shared" si="5"/>
        <v>0</v>
      </c>
      <c r="AR17" s="25"/>
      <c r="AS17" s="68">
        <v>1</v>
      </c>
      <c r="AT17" s="68">
        <v>1</v>
      </c>
      <c r="AU17" s="68">
        <v>1</v>
      </c>
      <c r="AV17" s="68">
        <v>1</v>
      </c>
      <c r="AW17" s="68">
        <v>1</v>
      </c>
      <c r="AX17" s="68">
        <v>1</v>
      </c>
      <c r="AY17" s="68">
        <v>1</v>
      </c>
      <c r="AZ17" s="68">
        <v>1</v>
      </c>
      <c r="BA17" s="68">
        <v>1</v>
      </c>
      <c r="BB17" s="68">
        <v>1</v>
      </c>
      <c r="BC17" s="68">
        <v>1</v>
      </c>
      <c r="BD17" s="68">
        <v>1</v>
      </c>
      <c r="BE17" s="68">
        <v>1</v>
      </c>
      <c r="BF17" s="68">
        <v>1</v>
      </c>
      <c r="BG17" s="68">
        <v>1</v>
      </c>
      <c r="BH17" s="50">
        <f t="shared" si="6"/>
        <v>0</v>
      </c>
      <c r="BI17" s="27"/>
      <c r="BJ17" s="25">
        <f t="shared" si="7"/>
        <v>3</v>
      </c>
      <c r="BK17" s="68"/>
      <c r="BL17" s="68">
        <v>1</v>
      </c>
      <c r="BM17" s="68">
        <v>1</v>
      </c>
      <c r="BN17" s="68"/>
      <c r="BO17" s="68">
        <v>1</v>
      </c>
      <c r="BP17" s="68"/>
      <c r="BQ17" s="68">
        <v>1</v>
      </c>
      <c r="BR17" s="68"/>
      <c r="BS17" s="76" t="s">
        <v>247</v>
      </c>
      <c r="BT17" s="68">
        <v>1</v>
      </c>
      <c r="BU17" s="68"/>
      <c r="BV17" s="68">
        <v>1</v>
      </c>
      <c r="BW17" s="68"/>
      <c r="BX17" s="68"/>
      <c r="BY17" s="50">
        <f t="shared" si="8"/>
        <v>0</v>
      </c>
      <c r="BZ17" s="25" t="s">
        <v>252</v>
      </c>
      <c r="CA17" s="90">
        <f t="shared" si="9"/>
        <v>0</v>
      </c>
      <c r="CB17" s="90">
        <f t="shared" si="10"/>
        <v>0.05164351851851845</v>
      </c>
      <c r="CC17" s="87">
        <f t="shared" si="11"/>
        <v>0.05164351851851845</v>
      </c>
      <c r="CD17" s="88"/>
    </row>
    <row r="18" spans="1:82" ht="38.25">
      <c r="A18" s="73" t="s">
        <v>68</v>
      </c>
      <c r="B18" s="34" t="str">
        <f>INDEX(ЗАЯВКА!E:E,MATCH(A18,ЗАЯВКА!A:A,0))</f>
        <v>Вестники вестны и Купидон
Йохансон Кэтрин/ 
Жмурий Ежи</v>
      </c>
      <c r="C18" s="34" t="str">
        <f>INDEX(ЗАЯВКА!I:I,MATCH(A18,ЗАЯВКА!A:A,0))</f>
        <v>P_СМ</v>
      </c>
      <c r="D18" s="34" t="str">
        <f>INDEX(ЗАЯВКА!H:H,MATCH(A18,ЗАЯВКА!A:A,0))</f>
        <v> - </v>
      </c>
      <c r="E18" s="34">
        <f>INDEX(ЗАЯВКА!C:C,MATCH(A18,ЗАЯВКА!A:A,0))</f>
        <v>4707654</v>
      </c>
      <c r="F18" s="34">
        <f>INDEX(ЗАЯВКА!D:D,MATCH(A18,ЗАЯВКА!A:A,0))</f>
        <v>5</v>
      </c>
      <c r="G18" s="28">
        <f>INDEX(ЗАЯВКА!B:B,MATCH(A18,ЗАЯВКА!A:A,0))</f>
        <v>0.5833333333333334</v>
      </c>
      <c r="H18" s="27">
        <f>INDEX(СПЛИТ!D:D,MATCH(E18,СПЛИТ!B:B,0))</f>
        <v>0.6491666666666667</v>
      </c>
      <c r="I18" s="25">
        <f>INDEX(СПЛИТ!E:E,MATCH($E18,СПЛИТ!$B:$B,0))</f>
        <v>40</v>
      </c>
      <c r="J18" s="25">
        <f>INDEX(СПЛИТ!F:F,MATCH($E18,СПЛИТ!$B:$B,0))</f>
        <v>50</v>
      </c>
      <c r="K18" s="25">
        <f>INDEX(СПЛИТ!G:G,MATCH($E18,СПЛИТ!$B:$B,0))</f>
        <v>61</v>
      </c>
      <c r="L18" s="25">
        <f>INDEX(СПЛИТ!H:H,MATCH($E18,СПЛИТ!$B:$B,0))</f>
        <v>62</v>
      </c>
      <c r="M18" s="25">
        <f>INDEX(СПЛИТ!I:I,MATCH($E18,СПЛИТ!$B:$B,0))</f>
        <v>40</v>
      </c>
      <c r="N18" s="25">
        <f>INDEX(СПЛИТ!J:J,MATCH($E18,СПЛИТ!$B:$B,0))</f>
        <v>50</v>
      </c>
      <c r="O18" s="25">
        <f>INDEX(СПЛИТ!K:K,MATCH($E18,СПЛИТ!$B:$B,0))</f>
        <v>36</v>
      </c>
      <c r="P18" s="25">
        <f>INDEX(СПЛИТ!L:L,MATCH($E18,СПЛИТ!$B:$B,0))</f>
        <v>0</v>
      </c>
      <c r="Q18" s="25">
        <f>INDEX(СПЛИТ!M:M,MATCH($E18,СПЛИТ!$B:$B,0))</f>
        <v>0</v>
      </c>
      <c r="R18" s="25">
        <f>INDEX(СПЛИТ!N:N,MATCH($E18,СПЛИТ!$B:$B,0))</f>
        <v>0</v>
      </c>
      <c r="S18" s="25">
        <f>INDEX(СПЛИТ!O:O,MATCH($E18,СПЛИТ!$B:$B,0))</f>
        <v>0</v>
      </c>
      <c r="T18" s="25">
        <f>INDEX(СПЛИТ!P:P,MATCH($E18,СПЛИТ!$B:$B,0))</f>
        <v>0</v>
      </c>
      <c r="U18" s="25">
        <f>INDEX(СПЛИТ!Q:Q,MATCH($E18,СПЛИТ!$B:$B,0))</f>
        <v>0</v>
      </c>
      <c r="V18" s="25">
        <f>INDEX(СПЛИТ!R:R,MATCH($E18,СПЛИТ!$B:$B,0))</f>
        <v>0</v>
      </c>
      <c r="W18" s="25">
        <f>INDEX(СПЛИТ!S:S,MATCH($E18,СПЛИТ!$B:$B,0))</f>
        <v>0</v>
      </c>
      <c r="X18" s="25">
        <f>INDEX(СПЛИТ!T:T,MATCH($E18,СПЛИТ!$B:$B,0))</f>
        <v>0</v>
      </c>
      <c r="Y18" s="25">
        <f>INDEX(СПЛИТ!U:U,MATCH($E18,СПЛИТ!$B:$B,0))</f>
        <v>0</v>
      </c>
      <c r="Z18" s="25">
        <f>INDEX(СПЛИТ!V:V,MATCH($E18,СПЛИТ!$B:$B,0))</f>
        <v>0</v>
      </c>
      <c r="AA18" s="25">
        <f>INDEX(СПЛИТ!W:W,MATCH($E18,СПЛИТ!$B:$B,0))</f>
        <v>0</v>
      </c>
      <c r="AB18" s="25">
        <f>INDEX(СПЛИТ!X:X,MATCH($E18,СПЛИТ!$B:$B,0))</f>
        <v>0</v>
      </c>
      <c r="AC18" s="25"/>
      <c r="AD18" s="25"/>
      <c r="AE18" s="25">
        <f t="shared" si="0"/>
        <v>2</v>
      </c>
      <c r="AF18" s="25">
        <f t="shared" si="0"/>
        <v>2</v>
      </c>
      <c r="AG18" s="25">
        <f t="shared" si="0"/>
        <v>0</v>
      </c>
      <c r="AH18" s="25">
        <f t="shared" si="12"/>
        <v>0</v>
      </c>
      <c r="AI18" s="25">
        <f t="shared" si="14"/>
        <v>1</v>
      </c>
      <c r="AJ18" s="25">
        <f t="shared" si="13"/>
        <v>1</v>
      </c>
      <c r="AK18" s="50">
        <f t="shared" si="2"/>
        <v>0.020833333333333332</v>
      </c>
      <c r="AL18" s="25">
        <f t="shared" si="3"/>
        <v>1</v>
      </c>
      <c r="AM18" s="25">
        <f t="shared" si="4"/>
        <v>0</v>
      </c>
      <c r="AN18" s="25">
        <f t="shared" si="4"/>
        <v>0</v>
      </c>
      <c r="AO18" s="25">
        <f t="shared" si="4"/>
        <v>0</v>
      </c>
      <c r="AP18" s="25">
        <f t="shared" si="4"/>
        <v>0</v>
      </c>
      <c r="AQ18" s="50">
        <f t="shared" si="5"/>
        <v>0.041666666666666664</v>
      </c>
      <c r="AR18" s="25"/>
      <c r="AS18" s="68"/>
      <c r="AT18" s="68"/>
      <c r="AU18" s="68">
        <v>1</v>
      </c>
      <c r="AV18" s="68">
        <v>1</v>
      </c>
      <c r="AW18" s="68">
        <v>1</v>
      </c>
      <c r="AX18" s="68">
        <v>1</v>
      </c>
      <c r="AY18" s="68"/>
      <c r="AZ18" s="68"/>
      <c r="BA18" s="68"/>
      <c r="BB18" s="68"/>
      <c r="BC18" s="68"/>
      <c r="BD18" s="68"/>
      <c r="BE18" s="68"/>
      <c r="BF18" s="68"/>
      <c r="BG18" s="68"/>
      <c r="BH18" s="50">
        <f t="shared" si="6"/>
        <v>0.11458333333333333</v>
      </c>
      <c r="BI18" s="27"/>
      <c r="BJ18" s="25">
        <f t="shared" si="7"/>
        <v>5</v>
      </c>
      <c r="BK18" s="68"/>
      <c r="BL18" s="68">
        <v>1</v>
      </c>
      <c r="BM18" s="68"/>
      <c r="BN18" s="68"/>
      <c r="BO18" s="68">
        <v>1</v>
      </c>
      <c r="BP18" s="68">
        <v>1</v>
      </c>
      <c r="BQ18" s="68"/>
      <c r="BR18" s="68">
        <v>1</v>
      </c>
      <c r="BS18" s="76" t="s">
        <v>247</v>
      </c>
      <c r="BT18" s="68">
        <v>1</v>
      </c>
      <c r="BU18" s="68"/>
      <c r="BV18" s="68"/>
      <c r="BW18" s="68">
        <v>1</v>
      </c>
      <c r="BX18" s="68"/>
      <c r="BY18" s="50">
        <f t="shared" si="8"/>
        <v>0</v>
      </c>
      <c r="BZ18" s="25"/>
      <c r="CA18" s="90">
        <f t="shared" si="9"/>
        <v>0.17708333333333334</v>
      </c>
      <c r="CB18" s="90">
        <f t="shared" si="10"/>
        <v>0.0658333333333333</v>
      </c>
      <c r="CC18" s="87">
        <f t="shared" si="11"/>
        <v>0.24291666666666664</v>
      </c>
      <c r="CD18" s="88"/>
    </row>
    <row r="19" spans="1:82" ht="38.25">
      <c r="A19" s="73" t="s">
        <v>72</v>
      </c>
      <c r="B19" s="34" t="str">
        <f>INDEX(ЗАЯВКА!E:E,MATCH(A19,ЗАЯВКА!A:A,0))</f>
        <v>Носки
Мартынов Андрей/ 
Ходус Евгений</v>
      </c>
      <c r="C19" s="34" t="str">
        <f>INDEX(ЗАЯВКА!I:I,MATCH(A19,ЗАЯВКА!A:A,0))</f>
        <v>P_ММ</v>
      </c>
      <c r="D19" s="34" t="str">
        <f>INDEX(ЗАЯВКА!H:H,MATCH(A19,ЗАЯВКА!A:A,0))</f>
        <v> - </v>
      </c>
      <c r="E19" s="34">
        <f>INDEX(ЗАЯВКА!C:C,MATCH(A19,ЗАЯВКА!A:A,0))</f>
        <v>4509552</v>
      </c>
      <c r="F19" s="34">
        <f>INDEX(ЗАЯВКА!D:D,MATCH(A19,ЗАЯВКА!A:A,0))</f>
        <v>6</v>
      </c>
      <c r="G19" s="28">
        <f>INDEX(ЗАЯВКА!B:B,MATCH(A19,ЗАЯВКА!A:A,0))</f>
        <v>0.5833333333333334</v>
      </c>
      <c r="H19" s="27">
        <f>INDEX(СПЛИТ!D:D,MATCH(E19,СПЛИТ!B:B,0))</f>
        <v>0.6590972222222222</v>
      </c>
      <c r="I19" s="25">
        <f>INDEX(СПЛИТ!E:E,MATCH($E19,СПЛИТ!$B:$B,0))</f>
        <v>40</v>
      </c>
      <c r="J19" s="25">
        <f>INDEX(СПЛИТ!F:F,MATCH($E19,СПЛИТ!$B:$B,0))</f>
        <v>50</v>
      </c>
      <c r="K19" s="25">
        <f>INDEX(СПЛИТ!G:G,MATCH($E19,СПЛИТ!$B:$B,0))</f>
        <v>61</v>
      </c>
      <c r="L19" s="25">
        <f>INDEX(СПЛИТ!H:H,MATCH($E19,СПЛИТ!$B:$B,0))</f>
        <v>62</v>
      </c>
      <c r="M19" s="25">
        <f>INDEX(СПЛИТ!I:I,MATCH($E19,СПЛИТ!$B:$B,0))</f>
        <v>51</v>
      </c>
      <c r="N19" s="25">
        <f>INDEX(СПЛИТ!J:J,MATCH($E19,СПЛИТ!$B:$B,0))</f>
        <v>62</v>
      </c>
      <c r="O19" s="25">
        <f>INDEX(СПЛИТ!K:K,MATCH($E19,СПЛИТ!$B:$B,0))</f>
        <v>36</v>
      </c>
      <c r="P19" s="25">
        <f>INDEX(СПЛИТ!L:L,MATCH($E19,СПЛИТ!$B:$B,0))</f>
        <v>35</v>
      </c>
      <c r="Q19" s="25">
        <f>INDEX(СПЛИТ!M:M,MATCH($E19,СПЛИТ!$B:$B,0))</f>
        <v>39</v>
      </c>
      <c r="R19" s="25">
        <f>INDEX(СПЛИТ!N:N,MATCH($E19,СПЛИТ!$B:$B,0))</f>
        <v>33</v>
      </c>
      <c r="S19" s="25">
        <f>INDEX(СПЛИТ!O:O,MATCH($E19,СПЛИТ!$B:$B,0))</f>
        <v>0</v>
      </c>
      <c r="T19" s="25">
        <f>INDEX(СПЛИТ!P:P,MATCH($E19,СПЛИТ!$B:$B,0))</f>
        <v>0</v>
      </c>
      <c r="U19" s="25">
        <f>INDEX(СПЛИТ!Q:Q,MATCH($E19,СПЛИТ!$B:$B,0))</f>
        <v>0</v>
      </c>
      <c r="V19" s="25">
        <f>INDEX(СПЛИТ!R:R,MATCH($E19,СПЛИТ!$B:$B,0))</f>
        <v>0</v>
      </c>
      <c r="W19" s="25">
        <f>INDEX(СПЛИТ!S:S,MATCH($E19,СПЛИТ!$B:$B,0))</f>
        <v>0</v>
      </c>
      <c r="X19" s="25">
        <f>INDEX(СПЛИТ!T:T,MATCH($E19,СПЛИТ!$B:$B,0))</f>
        <v>0</v>
      </c>
      <c r="Y19" s="25">
        <f>INDEX(СПЛИТ!U:U,MATCH($E19,СПЛИТ!$B:$B,0))</f>
        <v>0</v>
      </c>
      <c r="Z19" s="25">
        <f>INDEX(СПЛИТ!V:V,MATCH($E19,СПЛИТ!$B:$B,0))</f>
        <v>0</v>
      </c>
      <c r="AA19" s="25">
        <f>INDEX(СПЛИТ!W:W,MATCH($E19,СПЛИТ!$B:$B,0))</f>
        <v>0</v>
      </c>
      <c r="AB19" s="25">
        <f>INDEX(СПЛИТ!X:X,MATCH($E19,СПЛИТ!$B:$B,0))</f>
        <v>0</v>
      </c>
      <c r="AC19" s="25"/>
      <c r="AD19" s="25"/>
      <c r="AE19" s="84">
        <f t="shared" si="0"/>
        <v>1</v>
      </c>
      <c r="AF19" s="84">
        <f t="shared" si="0"/>
        <v>1</v>
      </c>
      <c r="AG19" s="25">
        <f t="shared" si="0"/>
        <v>1</v>
      </c>
      <c r="AH19" s="25">
        <f t="shared" si="12"/>
        <v>0</v>
      </c>
      <c r="AI19" s="25">
        <f t="shared" si="14"/>
        <v>1</v>
      </c>
      <c r="AJ19" s="25">
        <f t="shared" si="13"/>
        <v>2</v>
      </c>
      <c r="AK19" s="50">
        <f t="shared" si="2"/>
        <v>0.020833333333333332</v>
      </c>
      <c r="AL19" s="25">
        <f t="shared" si="3"/>
        <v>2</v>
      </c>
      <c r="AM19" s="25">
        <f t="shared" si="4"/>
        <v>0</v>
      </c>
      <c r="AN19" s="25">
        <f t="shared" si="4"/>
        <v>1</v>
      </c>
      <c r="AO19" s="25">
        <f t="shared" si="4"/>
        <v>1</v>
      </c>
      <c r="AP19" s="25">
        <f t="shared" si="4"/>
        <v>1</v>
      </c>
      <c r="AQ19" s="50">
        <f t="shared" si="5"/>
        <v>0.010416666666666666</v>
      </c>
      <c r="AR19" s="25"/>
      <c r="AS19" s="68"/>
      <c r="AT19" s="68"/>
      <c r="AU19" s="68"/>
      <c r="AV19" s="68"/>
      <c r="AW19" s="68">
        <v>1</v>
      </c>
      <c r="AX19" s="68">
        <v>1</v>
      </c>
      <c r="AY19" s="68">
        <v>1</v>
      </c>
      <c r="AZ19" s="68"/>
      <c r="BA19" s="68"/>
      <c r="BB19" s="68">
        <v>1</v>
      </c>
      <c r="BC19" s="68"/>
      <c r="BD19" s="68">
        <v>1</v>
      </c>
      <c r="BE19" s="68">
        <v>1</v>
      </c>
      <c r="BF19" s="68">
        <v>1</v>
      </c>
      <c r="BG19" s="68">
        <v>1</v>
      </c>
      <c r="BH19" s="50">
        <f t="shared" si="6"/>
        <v>0.07291666666666666</v>
      </c>
      <c r="BI19" s="27"/>
      <c r="BJ19" s="25">
        <f t="shared" si="7"/>
        <v>6</v>
      </c>
      <c r="BK19" s="68">
        <v>1</v>
      </c>
      <c r="BL19" s="68"/>
      <c r="BM19" s="68">
        <v>1</v>
      </c>
      <c r="BN19" s="68">
        <v>1</v>
      </c>
      <c r="BO19" s="68"/>
      <c r="BP19" s="68">
        <v>1</v>
      </c>
      <c r="BQ19" s="68"/>
      <c r="BR19" s="68"/>
      <c r="BS19" s="76" t="s">
        <v>247</v>
      </c>
      <c r="BT19" s="68">
        <v>1</v>
      </c>
      <c r="BU19" s="68">
        <v>1</v>
      </c>
      <c r="BV19" s="68"/>
      <c r="BW19" s="68"/>
      <c r="BX19" s="68"/>
      <c r="BY19" s="50">
        <f t="shared" si="8"/>
        <v>0</v>
      </c>
      <c r="BZ19" s="25"/>
      <c r="CA19" s="90">
        <f t="shared" si="9"/>
        <v>0.10416666666666666</v>
      </c>
      <c r="CB19" s="90">
        <f t="shared" si="10"/>
        <v>0.07576388888888885</v>
      </c>
      <c r="CC19" s="87">
        <f t="shared" si="11"/>
        <v>0.1799305555555555</v>
      </c>
      <c r="CD19" s="88"/>
    </row>
    <row r="20" spans="1:82" ht="38.25">
      <c r="A20" s="73" t="s">
        <v>73</v>
      </c>
      <c r="B20" s="34" t="str">
        <f>INDEX(ЗАЯВКА!E:E,MATCH(A20,ЗАЯВКА!A:A,0))</f>
        <v>тряхнем стариной
Бабушка Тоня/ 
Бабушка Натали</v>
      </c>
      <c r="C20" s="34" t="str">
        <f>INDEX(ЗАЯВКА!I:I,MATCH(A20,ЗАЯВКА!A:A,0))</f>
        <v>P_СМ</v>
      </c>
      <c r="D20" s="34" t="str">
        <f>INDEX(ЗАЯВКА!H:H,MATCH(A20,ЗАЯВКА!A:A,0))</f>
        <v> - </v>
      </c>
      <c r="E20" s="34">
        <f>INDEX(ЗАЯВКА!C:C,MATCH(A20,ЗАЯВКА!A:A,0))</f>
        <v>4502662</v>
      </c>
      <c r="F20" s="34">
        <f>INDEX(ЗАЯВКА!D:D,MATCH(A20,ЗАЯВКА!A:A,0))</f>
        <v>1</v>
      </c>
      <c r="G20" s="28">
        <f>INDEX(ЗАЯВКА!B:B,MATCH(A20,ЗАЯВКА!A:A,0))</f>
        <v>0.625</v>
      </c>
      <c r="H20" s="27">
        <f>INDEX(СПЛИТ!D:D,MATCH(E20,СПЛИТ!B:B,0))</f>
        <v>0.7019212962962963</v>
      </c>
      <c r="I20" s="25">
        <f>INDEX(СПЛИТ!E:E,MATCH($E20,СПЛИТ!$B:$B,0))</f>
        <v>40</v>
      </c>
      <c r="J20" s="25">
        <f>INDEX(СПЛИТ!F:F,MATCH($E20,СПЛИТ!$B:$B,0))</f>
        <v>50</v>
      </c>
      <c r="K20" s="25">
        <f>INDEX(СПЛИТ!G:G,MATCH($E20,СПЛИТ!$B:$B,0))</f>
        <v>61</v>
      </c>
      <c r="L20" s="25">
        <f>INDEX(СПЛИТ!H:H,MATCH($E20,СПЛИТ!$B:$B,0))</f>
        <v>62</v>
      </c>
      <c r="M20" s="25">
        <f>INDEX(СПЛИТ!I:I,MATCH($E20,СПЛИТ!$B:$B,0))</f>
        <v>40</v>
      </c>
      <c r="N20" s="25">
        <f>INDEX(СПЛИТ!J:J,MATCH($E20,СПЛИТ!$B:$B,0))</f>
        <v>50</v>
      </c>
      <c r="O20" s="25">
        <f>INDEX(СПЛИТ!K:K,MATCH($E20,СПЛИТ!$B:$B,0))</f>
        <v>61</v>
      </c>
      <c r="P20" s="25">
        <f>INDEX(СПЛИТ!L:L,MATCH($E20,СПЛИТ!$B:$B,0))</f>
        <v>62</v>
      </c>
      <c r="Q20" s="25">
        <f>INDEX(СПЛИТ!M:M,MATCH($E20,СПЛИТ!$B:$B,0))</f>
        <v>36</v>
      </c>
      <c r="R20" s="25">
        <f>INDEX(СПЛИТ!N:N,MATCH($E20,СПЛИТ!$B:$B,0))</f>
        <v>32</v>
      </c>
      <c r="S20" s="25">
        <f>INDEX(СПЛИТ!O:O,MATCH($E20,СПЛИТ!$B:$B,0))</f>
        <v>33</v>
      </c>
      <c r="T20" s="25">
        <f>INDEX(СПЛИТ!P:P,MATCH($E20,СПЛИТ!$B:$B,0))</f>
        <v>31</v>
      </c>
      <c r="U20" s="25">
        <f>INDEX(СПЛИТ!Q:Q,MATCH($E20,СПЛИТ!$B:$B,0))</f>
        <v>0</v>
      </c>
      <c r="V20" s="25">
        <f>INDEX(СПЛИТ!R:R,MATCH($E20,СПЛИТ!$B:$B,0))</f>
        <v>0</v>
      </c>
      <c r="W20" s="25">
        <f>INDEX(СПЛИТ!S:S,MATCH($E20,СПЛИТ!$B:$B,0))</f>
        <v>0</v>
      </c>
      <c r="X20" s="25">
        <f>INDEX(СПЛИТ!T:T,MATCH($E20,СПЛИТ!$B:$B,0))</f>
        <v>0</v>
      </c>
      <c r="Y20" s="25">
        <f>INDEX(СПЛИТ!U:U,MATCH($E20,СПЛИТ!$B:$B,0))</f>
        <v>0</v>
      </c>
      <c r="Z20" s="25">
        <f>INDEX(СПЛИТ!V:V,MATCH($E20,СПЛИТ!$B:$B,0))</f>
        <v>0</v>
      </c>
      <c r="AA20" s="25">
        <f>INDEX(СПЛИТ!W:W,MATCH($E20,СПЛИТ!$B:$B,0))</f>
        <v>0</v>
      </c>
      <c r="AB20" s="25">
        <f>INDEX(СПЛИТ!X:X,MATCH($E20,СПЛИТ!$B:$B,0))</f>
        <v>0</v>
      </c>
      <c r="AC20" s="25"/>
      <c r="AD20" s="25"/>
      <c r="AE20" s="25">
        <f t="shared" si="0"/>
        <v>2</v>
      </c>
      <c r="AF20" s="25">
        <f t="shared" si="0"/>
        <v>2</v>
      </c>
      <c r="AG20" s="25">
        <f t="shared" si="0"/>
        <v>0</v>
      </c>
      <c r="AH20" s="25">
        <f t="shared" si="12"/>
        <v>0</v>
      </c>
      <c r="AI20" s="25">
        <f t="shared" si="14"/>
        <v>2</v>
      </c>
      <c r="AJ20" s="25">
        <f t="shared" si="13"/>
        <v>2</v>
      </c>
      <c r="AK20" s="50">
        <f t="shared" si="2"/>
        <v>0</v>
      </c>
      <c r="AL20" s="25">
        <f t="shared" si="3"/>
        <v>1</v>
      </c>
      <c r="AM20" s="25">
        <f t="shared" si="4"/>
        <v>1</v>
      </c>
      <c r="AN20" s="25">
        <f t="shared" si="4"/>
        <v>0</v>
      </c>
      <c r="AO20" s="25">
        <f t="shared" si="4"/>
        <v>0</v>
      </c>
      <c r="AP20" s="25">
        <f t="shared" si="4"/>
        <v>0</v>
      </c>
      <c r="AQ20" s="50">
        <f t="shared" si="5"/>
        <v>0.03125</v>
      </c>
      <c r="AR20" s="25"/>
      <c r="AS20" s="68">
        <v>1</v>
      </c>
      <c r="AT20" s="68">
        <v>1</v>
      </c>
      <c r="AU20" s="68">
        <v>1</v>
      </c>
      <c r="AV20" s="68"/>
      <c r="AW20" s="68">
        <v>1</v>
      </c>
      <c r="AX20" s="68"/>
      <c r="AY20" s="68"/>
      <c r="AZ20" s="68"/>
      <c r="BA20" s="68">
        <v>1</v>
      </c>
      <c r="BB20" s="68">
        <v>1</v>
      </c>
      <c r="BC20" s="68">
        <v>1</v>
      </c>
      <c r="BD20" s="68"/>
      <c r="BE20" s="68"/>
      <c r="BF20" s="68"/>
      <c r="BG20" s="68"/>
      <c r="BH20" s="50">
        <f t="shared" si="6"/>
        <v>0.08333333333333333</v>
      </c>
      <c r="BI20" s="27"/>
      <c r="BJ20" s="25">
        <f t="shared" si="7"/>
        <v>1</v>
      </c>
      <c r="BK20" s="68"/>
      <c r="BL20" s="68"/>
      <c r="BM20" s="68"/>
      <c r="BN20" s="68">
        <v>1</v>
      </c>
      <c r="BO20" s="68"/>
      <c r="BP20" s="68">
        <v>1</v>
      </c>
      <c r="BQ20" s="68"/>
      <c r="BR20" s="68"/>
      <c r="BS20" s="68">
        <v>1</v>
      </c>
      <c r="BT20" s="68"/>
      <c r="BU20" s="68">
        <v>1</v>
      </c>
      <c r="BV20" s="68"/>
      <c r="BW20" s="68">
        <v>1</v>
      </c>
      <c r="BX20" s="68">
        <v>1</v>
      </c>
      <c r="BY20" s="50">
        <f t="shared" si="8"/>
        <v>0</v>
      </c>
      <c r="BZ20" s="25"/>
      <c r="CA20" s="90">
        <f t="shared" si="9"/>
        <v>0.11458333333333333</v>
      </c>
      <c r="CB20" s="90">
        <f t="shared" si="10"/>
        <v>0.0769212962962963</v>
      </c>
      <c r="CC20" s="87">
        <f t="shared" si="11"/>
        <v>0.1915046296296296</v>
      </c>
      <c r="CD20" s="88"/>
    </row>
    <row r="21" spans="1:82" ht="38.25">
      <c r="A21" s="73" t="s">
        <v>74</v>
      </c>
      <c r="B21" s="34" t="str">
        <f>INDEX(ЗАЯВКА!E:E,MATCH(A21,ЗАЯВКА!A:A,0))</f>
        <v>Турысты
Мардугаллямов Руслан/ 
Епишова Анна</v>
      </c>
      <c r="C21" s="34" t="str">
        <f>INDEX(ЗАЯВКА!I:I,MATCH(A21,ЗАЯВКА!A:A,0))</f>
        <v>P_СМ</v>
      </c>
      <c r="D21" s="34" t="str">
        <f>INDEX(ЗАЯВКА!H:H,MATCH(A21,ЗАЯВКА!A:A,0))</f>
        <v> - </v>
      </c>
      <c r="E21" s="34">
        <f>INDEX(ЗАЯВКА!C:C,MATCH(A21,ЗАЯВКА!A:A,0))</f>
        <v>4851272</v>
      </c>
      <c r="F21" s="34">
        <f>INDEX(ЗАЯВКА!D:D,MATCH(A21,ЗАЯВКА!A:A,0))</f>
        <v>2</v>
      </c>
      <c r="G21" s="28">
        <f>INDEX(ЗАЯВКА!B:B,MATCH(A21,ЗАЯВКА!A:A,0))</f>
        <v>0.625</v>
      </c>
      <c r="H21" s="27">
        <f>INDEX(СПЛИТ!D:D,MATCH(E21,СПЛИТ!B:B,0))</f>
        <v>0.7003472222222222</v>
      </c>
      <c r="I21" s="25">
        <f>INDEX(СПЛИТ!E:E,MATCH($E21,СПЛИТ!$B:$B,0))</f>
        <v>40</v>
      </c>
      <c r="J21" s="25">
        <f>INDEX(СПЛИТ!F:F,MATCH($E21,СПЛИТ!$B:$B,0))</f>
        <v>50</v>
      </c>
      <c r="K21" s="25">
        <f>INDEX(СПЛИТ!G:G,MATCH($E21,СПЛИТ!$B:$B,0))</f>
        <v>51</v>
      </c>
      <c r="L21" s="25">
        <f>INDEX(СПЛИТ!H:H,MATCH($E21,СПЛИТ!$B:$B,0))</f>
        <v>61</v>
      </c>
      <c r="M21" s="25">
        <f>INDEX(СПЛИТ!I:I,MATCH($E21,СПЛИТ!$B:$B,0))</f>
        <v>40</v>
      </c>
      <c r="N21" s="25">
        <f>INDEX(СПЛИТ!J:J,MATCH($E21,СПЛИТ!$B:$B,0))</f>
        <v>50</v>
      </c>
      <c r="O21" s="25">
        <f>INDEX(СПЛИТ!K:K,MATCH($E21,СПЛИТ!$B:$B,0))</f>
        <v>51</v>
      </c>
      <c r="P21" s="25">
        <f>INDEX(СПЛИТ!L:L,MATCH($E21,СПЛИТ!$B:$B,0))</f>
        <v>61</v>
      </c>
      <c r="Q21" s="25">
        <f>INDEX(СПЛИТ!M:M,MATCH($E21,СПЛИТ!$B:$B,0))</f>
        <v>36</v>
      </c>
      <c r="R21" s="25">
        <f>INDEX(СПЛИТ!N:N,MATCH($E21,СПЛИТ!$B:$B,0))</f>
        <v>39</v>
      </c>
      <c r="S21" s="25">
        <f>INDEX(СПЛИТ!O:O,MATCH($E21,СПЛИТ!$B:$B,0))</f>
        <v>33</v>
      </c>
      <c r="T21" s="25">
        <f>INDEX(СПЛИТ!P:P,MATCH($E21,СПЛИТ!$B:$B,0))</f>
        <v>32</v>
      </c>
      <c r="U21" s="25">
        <f>INDEX(СПЛИТ!Q:Q,MATCH($E21,СПЛИТ!$B:$B,0))</f>
        <v>0</v>
      </c>
      <c r="V21" s="25">
        <f>INDEX(СПЛИТ!R:R,MATCH($E21,СПЛИТ!$B:$B,0))</f>
        <v>0</v>
      </c>
      <c r="W21" s="25">
        <f>INDEX(СПЛИТ!S:S,MATCH($E21,СПЛИТ!$B:$B,0))</f>
        <v>0</v>
      </c>
      <c r="X21" s="25">
        <f>INDEX(СПЛИТ!T:T,MATCH($E21,СПЛИТ!$B:$B,0))</f>
        <v>0</v>
      </c>
      <c r="Y21" s="25">
        <f>INDEX(СПЛИТ!U:U,MATCH($E21,СПЛИТ!$B:$B,0))</f>
        <v>0</v>
      </c>
      <c r="Z21" s="25">
        <f>INDEX(СПЛИТ!V:V,MATCH($E21,СПЛИТ!$B:$B,0))</f>
        <v>0</v>
      </c>
      <c r="AA21" s="25">
        <f>INDEX(СПЛИТ!W:W,MATCH($E21,СПЛИТ!$B:$B,0))</f>
        <v>0</v>
      </c>
      <c r="AB21" s="25">
        <f>INDEX(СПЛИТ!X:X,MATCH($E21,СПЛИТ!$B:$B,0))</f>
        <v>0</v>
      </c>
      <c r="AC21" s="25"/>
      <c r="AD21" s="25"/>
      <c r="AE21" s="25">
        <f t="shared" si="0"/>
        <v>2</v>
      </c>
      <c r="AF21" s="25">
        <f t="shared" si="0"/>
        <v>2</v>
      </c>
      <c r="AG21" s="25">
        <f t="shared" si="0"/>
        <v>2</v>
      </c>
      <c r="AH21" s="25">
        <f t="shared" si="12"/>
        <v>0</v>
      </c>
      <c r="AI21" s="25">
        <f t="shared" si="14"/>
        <v>2</v>
      </c>
      <c r="AJ21" s="25">
        <f t="shared" si="13"/>
        <v>0</v>
      </c>
      <c r="AK21" s="50">
        <f t="shared" si="2"/>
        <v>0</v>
      </c>
      <c r="AL21" s="25">
        <f t="shared" si="3"/>
        <v>2</v>
      </c>
      <c r="AM21" s="25">
        <f t="shared" si="4"/>
        <v>1</v>
      </c>
      <c r="AN21" s="25">
        <f t="shared" si="4"/>
        <v>1</v>
      </c>
      <c r="AO21" s="25">
        <f t="shared" si="4"/>
        <v>1</v>
      </c>
      <c r="AP21" s="25">
        <f t="shared" si="4"/>
        <v>1</v>
      </c>
      <c r="AQ21" s="50">
        <f t="shared" si="5"/>
        <v>0</v>
      </c>
      <c r="AR21" s="25"/>
      <c r="AS21" s="68">
        <v>1</v>
      </c>
      <c r="AT21" s="68">
        <v>1</v>
      </c>
      <c r="AU21" s="68">
        <v>1</v>
      </c>
      <c r="AV21" s="68">
        <v>1</v>
      </c>
      <c r="AW21" s="68">
        <v>1</v>
      </c>
      <c r="AX21" s="68">
        <v>1</v>
      </c>
      <c r="AY21" s="68">
        <v>1</v>
      </c>
      <c r="AZ21" s="68">
        <v>1</v>
      </c>
      <c r="BA21" s="68">
        <v>1</v>
      </c>
      <c r="BB21" s="68">
        <v>1</v>
      </c>
      <c r="BC21" s="68">
        <v>1</v>
      </c>
      <c r="BD21" s="68"/>
      <c r="BE21" s="68"/>
      <c r="BF21" s="68"/>
      <c r="BG21" s="68"/>
      <c r="BH21" s="50">
        <f t="shared" si="6"/>
        <v>0.041666666666666664</v>
      </c>
      <c r="BI21" s="27"/>
      <c r="BJ21" s="25">
        <f t="shared" si="7"/>
        <v>2</v>
      </c>
      <c r="BK21" s="68"/>
      <c r="BL21" s="68"/>
      <c r="BM21" s="68">
        <v>1</v>
      </c>
      <c r="BN21" s="68">
        <v>1</v>
      </c>
      <c r="BO21" s="68"/>
      <c r="BP21" s="68"/>
      <c r="BQ21" s="68"/>
      <c r="BR21" s="68">
        <v>1</v>
      </c>
      <c r="BS21" s="68">
        <v>1</v>
      </c>
      <c r="BT21" s="68"/>
      <c r="BU21" s="68"/>
      <c r="BV21" s="68"/>
      <c r="BW21" s="68">
        <v>1</v>
      </c>
      <c r="BX21" s="68">
        <v>1</v>
      </c>
      <c r="BY21" s="50">
        <f t="shared" si="8"/>
        <v>0</v>
      </c>
      <c r="BZ21" s="25"/>
      <c r="CA21" s="90">
        <f t="shared" si="9"/>
        <v>0.041666666666666664</v>
      </c>
      <c r="CB21" s="90">
        <f t="shared" si="10"/>
        <v>0.07534722222222223</v>
      </c>
      <c r="CC21" s="87">
        <f t="shared" si="11"/>
        <v>0.11701388888888889</v>
      </c>
      <c r="CD21" s="88"/>
    </row>
    <row r="22" spans="1:82" ht="38.25">
      <c r="A22" s="73" t="s">
        <v>75</v>
      </c>
      <c r="B22" s="34" t="str">
        <f>INDEX(ЗАЯВКА!E:E,MATCH(A22,ЗАЯВКА!A:A,0))</f>
        <v>Reutov City
Петров Олег/ 
Савченко Арсений</v>
      </c>
      <c r="C22" s="34" t="str">
        <f>INDEX(ЗАЯВКА!I:I,MATCH(A22,ЗАЯВКА!A:A,0))</f>
        <v>P_ММ</v>
      </c>
      <c r="D22" s="34" t="str">
        <f>INDEX(ЗАЯВКА!H:H,MATCH(A22,ЗАЯВКА!A:A,0))</f>
        <v> - </v>
      </c>
      <c r="E22" s="34">
        <f>INDEX(ЗАЯВКА!C:C,MATCH(A22,ЗАЯВКА!A:A,0))</f>
        <v>4707672</v>
      </c>
      <c r="F22" s="34">
        <f>INDEX(ЗАЯВКА!D:D,MATCH(A22,ЗАЯВКА!A:A,0))</f>
        <v>3</v>
      </c>
      <c r="G22" s="28">
        <f>INDEX(ЗАЯВКА!B:B,MATCH(A22,ЗАЯВКА!A:A,0))</f>
        <v>0.625</v>
      </c>
      <c r="H22" s="27">
        <f>INDEX(СПЛИТ!D:D,MATCH(E22,СПЛИТ!B:B,0))</f>
        <v>0.7060995370370371</v>
      </c>
      <c r="I22" s="25">
        <f>INDEX(СПЛИТ!E:E,MATCH($E22,СПЛИТ!$B:$B,0))</f>
        <v>40</v>
      </c>
      <c r="J22" s="25">
        <f>INDEX(СПЛИТ!F:F,MATCH($E22,СПЛИТ!$B:$B,0))</f>
        <v>50</v>
      </c>
      <c r="K22" s="25">
        <f>INDEX(СПЛИТ!G:G,MATCH($E22,СПЛИТ!$B:$B,0))</f>
        <v>61</v>
      </c>
      <c r="L22" s="25">
        <f>INDEX(СПЛИТ!H:H,MATCH($E22,СПЛИТ!$B:$B,0))</f>
        <v>62</v>
      </c>
      <c r="M22" s="25">
        <f>INDEX(СПЛИТ!I:I,MATCH($E22,СПЛИТ!$B:$B,0))</f>
        <v>61</v>
      </c>
      <c r="N22" s="25">
        <f>INDEX(СПЛИТ!J:J,MATCH($E22,СПЛИТ!$B:$B,0))</f>
        <v>40</v>
      </c>
      <c r="O22" s="25">
        <f>INDEX(СПЛИТ!K:K,MATCH($E22,СПЛИТ!$B:$B,0))</f>
        <v>50</v>
      </c>
      <c r="P22" s="25">
        <f>INDEX(СПЛИТ!L:L,MATCH($E22,СПЛИТ!$B:$B,0))</f>
        <v>61</v>
      </c>
      <c r="Q22" s="25">
        <f>INDEX(СПЛИТ!M:M,MATCH($E22,СПЛИТ!$B:$B,0))</f>
        <v>31</v>
      </c>
      <c r="R22" s="25">
        <f>INDEX(СПЛИТ!N:N,MATCH($E22,СПЛИТ!$B:$B,0))</f>
        <v>37</v>
      </c>
      <c r="S22" s="25">
        <f>INDEX(СПЛИТ!O:O,MATCH($E22,СПЛИТ!$B:$B,0))</f>
        <v>0</v>
      </c>
      <c r="T22" s="25">
        <f>INDEX(СПЛИТ!P:P,MATCH($E22,СПЛИТ!$B:$B,0))</f>
        <v>0</v>
      </c>
      <c r="U22" s="25">
        <f>INDEX(СПЛИТ!Q:Q,MATCH($E22,СПЛИТ!$B:$B,0))</f>
        <v>0</v>
      </c>
      <c r="V22" s="25">
        <f>INDEX(СПЛИТ!R:R,MATCH($E22,СПЛИТ!$B:$B,0))</f>
        <v>0</v>
      </c>
      <c r="W22" s="25">
        <f>INDEX(СПЛИТ!S:S,MATCH($E22,СПЛИТ!$B:$B,0))</f>
        <v>0</v>
      </c>
      <c r="X22" s="25">
        <f>INDEX(СПЛИТ!T:T,MATCH($E22,СПЛИТ!$B:$B,0))</f>
        <v>0</v>
      </c>
      <c r="Y22" s="25">
        <f>INDEX(СПЛИТ!U:U,MATCH($E22,СПЛИТ!$B:$B,0))</f>
        <v>0</v>
      </c>
      <c r="Z22" s="25">
        <f>INDEX(СПЛИТ!V:V,MATCH($E22,СПЛИТ!$B:$B,0))</f>
        <v>0</v>
      </c>
      <c r="AA22" s="25">
        <f>INDEX(СПЛИТ!W:W,MATCH($E22,СПЛИТ!$B:$B,0))</f>
        <v>0</v>
      </c>
      <c r="AB22" s="25">
        <f>INDEX(СПЛИТ!X:X,MATCH($E22,СПЛИТ!$B:$B,0))</f>
        <v>0</v>
      </c>
      <c r="AC22" s="25"/>
      <c r="AD22" s="25"/>
      <c r="AE22" s="25">
        <f t="shared" si="0"/>
        <v>2</v>
      </c>
      <c r="AF22" s="25">
        <f t="shared" si="0"/>
        <v>2</v>
      </c>
      <c r="AG22" s="25">
        <f t="shared" si="0"/>
        <v>0</v>
      </c>
      <c r="AH22" s="25">
        <f t="shared" si="12"/>
        <v>0</v>
      </c>
      <c r="AI22" s="67">
        <v>2</v>
      </c>
      <c r="AJ22" s="25">
        <f t="shared" si="13"/>
        <v>1</v>
      </c>
      <c r="AK22" s="50">
        <f t="shared" si="2"/>
        <v>0.010416666666666666</v>
      </c>
      <c r="AL22" s="25">
        <f t="shared" si="3"/>
        <v>1</v>
      </c>
      <c r="AM22" s="25">
        <f t="shared" si="4"/>
        <v>1</v>
      </c>
      <c r="AN22" s="25">
        <f t="shared" si="4"/>
        <v>0</v>
      </c>
      <c r="AO22" s="25">
        <f t="shared" si="4"/>
        <v>0</v>
      </c>
      <c r="AP22" s="25">
        <f t="shared" si="4"/>
        <v>1</v>
      </c>
      <c r="AQ22" s="50">
        <f t="shared" si="5"/>
        <v>0.020833333333333332</v>
      </c>
      <c r="AR22" s="25"/>
      <c r="AS22" s="68"/>
      <c r="AT22" s="68"/>
      <c r="AU22" s="68">
        <v>1</v>
      </c>
      <c r="AV22" s="68">
        <v>1</v>
      </c>
      <c r="AW22" s="68">
        <v>1</v>
      </c>
      <c r="AX22" s="68"/>
      <c r="AY22" s="68"/>
      <c r="AZ22" s="68"/>
      <c r="BA22" s="68"/>
      <c r="BB22" s="68">
        <v>1</v>
      </c>
      <c r="BC22" s="68">
        <v>1</v>
      </c>
      <c r="BD22" s="68">
        <v>1</v>
      </c>
      <c r="BE22" s="68"/>
      <c r="BF22" s="68"/>
      <c r="BG22" s="68"/>
      <c r="BH22" s="50">
        <f t="shared" si="6"/>
        <v>0.09375</v>
      </c>
      <c r="BI22" s="27"/>
      <c r="BJ22" s="25">
        <f t="shared" si="7"/>
        <v>3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50">
        <f t="shared" si="8"/>
        <v>0.0625</v>
      </c>
      <c r="BZ22" s="25" t="s">
        <v>249</v>
      </c>
      <c r="CA22" s="90">
        <f t="shared" si="9"/>
        <v>0.1875</v>
      </c>
      <c r="CB22" s="90">
        <f t="shared" si="10"/>
        <v>0.0810995370370371</v>
      </c>
      <c r="CC22" s="87">
        <f t="shared" si="11"/>
        <v>0.2685995370370371</v>
      </c>
      <c r="CD22" s="88"/>
    </row>
    <row r="23" spans="1:82" ht="38.25">
      <c r="A23" s="73" t="s">
        <v>76</v>
      </c>
      <c r="B23" s="34" t="str">
        <f>INDEX(ЗАЯВКА!E:E,MATCH(A23,ЗАЯВКА!A:A,0))</f>
        <v>Бредущие по волнам
Кириленко Максим/ 
Пырцаки Наталья</v>
      </c>
      <c r="C23" s="34" t="str">
        <f>INDEX(ЗАЯВКА!I:I,MATCH(A23,ЗАЯВКА!A:A,0))</f>
        <v>P_СМ</v>
      </c>
      <c r="D23" s="34" t="str">
        <f>INDEX(ЗАЯВКА!H:H,MATCH(A23,ЗАЯВКА!A:A,0))</f>
        <v> - </v>
      </c>
      <c r="E23" s="34">
        <f>INDEX(ЗАЯВКА!C:C,MATCH(A23,ЗАЯВКА!A:A,0))</f>
        <v>4509581</v>
      </c>
      <c r="F23" s="34">
        <f>INDEX(ЗАЯВКА!D:D,MATCH(A23,ЗАЯВКА!A:A,0))</f>
        <v>4</v>
      </c>
      <c r="G23" s="28">
        <f>INDEX(ЗАЯВКА!B:B,MATCH(A23,ЗАЯВКА!A:A,0))</f>
        <v>0.625</v>
      </c>
      <c r="H23" s="27">
        <f>INDEX(СПЛИТ!D:D,MATCH(E23,СПЛИТ!B:B,0))</f>
        <v>0.6947106481481482</v>
      </c>
      <c r="I23" s="25">
        <f>INDEX(СПЛИТ!E:E,MATCH($E23,СПЛИТ!$B:$B,0))</f>
        <v>40</v>
      </c>
      <c r="J23" s="25">
        <f>INDEX(СПЛИТ!F:F,MATCH($E23,СПЛИТ!$B:$B,0))</f>
        <v>50</v>
      </c>
      <c r="K23" s="25">
        <f>INDEX(СПЛИТ!G:G,MATCH($E23,СПЛИТ!$B:$B,0))</f>
        <v>51</v>
      </c>
      <c r="L23" s="25">
        <f>INDEX(СПЛИТ!H:H,MATCH($E23,СПЛИТ!$B:$B,0))</f>
        <v>61</v>
      </c>
      <c r="M23" s="25">
        <f>INDEX(СПЛИТ!I:I,MATCH($E23,СПЛИТ!$B:$B,0))</f>
        <v>40</v>
      </c>
      <c r="N23" s="25">
        <f>INDEX(СПЛИТ!J:J,MATCH($E23,СПЛИТ!$B:$B,0))</f>
        <v>50</v>
      </c>
      <c r="O23" s="25">
        <f>INDEX(СПЛИТ!K:K,MATCH($E23,СПЛИТ!$B:$B,0))</f>
        <v>61</v>
      </c>
      <c r="P23" s="25">
        <f>INDEX(СПЛИТ!L:L,MATCH($E23,СПЛИТ!$B:$B,0))</f>
        <v>62</v>
      </c>
      <c r="Q23" s="25">
        <f>INDEX(СПЛИТ!M:M,MATCH($E23,СПЛИТ!$B:$B,0))</f>
        <v>35</v>
      </c>
      <c r="R23" s="25">
        <f>INDEX(СПЛИТ!N:N,MATCH($E23,СПЛИТ!$B:$B,0))</f>
        <v>39</v>
      </c>
      <c r="S23" s="25">
        <f>INDEX(СПЛИТ!O:O,MATCH($E23,СПЛИТ!$B:$B,0))</f>
        <v>33</v>
      </c>
      <c r="T23" s="25">
        <f>INDEX(СПЛИТ!P:P,MATCH($E23,СПЛИТ!$B:$B,0))</f>
        <v>32</v>
      </c>
      <c r="U23" s="25">
        <f>INDEX(СПЛИТ!Q:Q,MATCH($E23,СПЛИТ!$B:$B,0))</f>
        <v>0</v>
      </c>
      <c r="V23" s="25">
        <f>INDEX(СПЛИТ!R:R,MATCH($E23,СПЛИТ!$B:$B,0))</f>
        <v>0</v>
      </c>
      <c r="W23" s="25">
        <f>INDEX(СПЛИТ!S:S,MATCH($E23,СПЛИТ!$B:$B,0))</f>
        <v>0</v>
      </c>
      <c r="X23" s="25">
        <f>INDEX(СПЛИТ!T:T,MATCH($E23,СПЛИТ!$B:$B,0))</f>
        <v>0</v>
      </c>
      <c r="Y23" s="25">
        <f>INDEX(СПЛИТ!U:U,MATCH($E23,СПЛИТ!$B:$B,0))</f>
        <v>0</v>
      </c>
      <c r="Z23" s="25">
        <f>INDEX(СПЛИТ!V:V,MATCH($E23,СПЛИТ!$B:$B,0))</f>
        <v>0</v>
      </c>
      <c r="AA23" s="25">
        <f>INDEX(СПЛИТ!W:W,MATCH($E23,СПЛИТ!$B:$B,0))</f>
        <v>0</v>
      </c>
      <c r="AB23" s="25">
        <f>INDEX(СПЛИТ!X:X,MATCH($E23,СПЛИТ!$B:$B,0))</f>
        <v>0</v>
      </c>
      <c r="AC23" s="25"/>
      <c r="AD23" s="25"/>
      <c r="AE23" s="25">
        <f t="shared" si="0"/>
        <v>2</v>
      </c>
      <c r="AF23" s="25">
        <f t="shared" si="0"/>
        <v>2</v>
      </c>
      <c r="AG23" s="25">
        <f t="shared" si="0"/>
        <v>1</v>
      </c>
      <c r="AH23" s="25">
        <f t="shared" si="12"/>
        <v>0</v>
      </c>
      <c r="AI23" s="25">
        <f>COUNTIF($I23:$AB23,AI$3)</f>
        <v>2</v>
      </c>
      <c r="AJ23" s="25">
        <f t="shared" si="13"/>
        <v>1</v>
      </c>
      <c r="AK23" s="50">
        <f t="shared" si="2"/>
        <v>0</v>
      </c>
      <c r="AL23" s="25">
        <f t="shared" si="3"/>
        <v>1</v>
      </c>
      <c r="AM23" s="25">
        <f t="shared" si="4"/>
        <v>0</v>
      </c>
      <c r="AN23" s="25">
        <f t="shared" si="4"/>
        <v>0</v>
      </c>
      <c r="AO23" s="25">
        <f t="shared" si="4"/>
        <v>1</v>
      </c>
      <c r="AP23" s="25">
        <f t="shared" si="4"/>
        <v>0</v>
      </c>
      <c r="AQ23" s="50">
        <f t="shared" si="5"/>
        <v>0.03125</v>
      </c>
      <c r="AR23" s="25"/>
      <c r="AS23" s="68">
        <v>1</v>
      </c>
      <c r="AT23" s="68">
        <v>1</v>
      </c>
      <c r="AU23" s="68">
        <v>1</v>
      </c>
      <c r="AV23" s="68">
        <v>1</v>
      </c>
      <c r="AW23" s="68">
        <v>1</v>
      </c>
      <c r="AX23" s="68">
        <v>1</v>
      </c>
      <c r="AY23" s="68">
        <v>1</v>
      </c>
      <c r="AZ23" s="68">
        <v>1</v>
      </c>
      <c r="BA23" s="68">
        <v>1</v>
      </c>
      <c r="BB23" s="68">
        <v>1</v>
      </c>
      <c r="BC23" s="68">
        <v>1</v>
      </c>
      <c r="BD23" s="68">
        <v>1</v>
      </c>
      <c r="BE23" s="68">
        <v>1</v>
      </c>
      <c r="BF23" s="68">
        <v>1</v>
      </c>
      <c r="BG23" s="68">
        <v>1</v>
      </c>
      <c r="BH23" s="50">
        <f t="shared" si="6"/>
        <v>0</v>
      </c>
      <c r="BI23" s="27"/>
      <c r="BJ23" s="25">
        <f t="shared" si="7"/>
        <v>4</v>
      </c>
      <c r="BK23" s="68">
        <v>1</v>
      </c>
      <c r="BL23" s="68"/>
      <c r="BM23" s="68"/>
      <c r="BN23" s="68"/>
      <c r="BO23" s="68"/>
      <c r="BP23" s="68"/>
      <c r="BQ23" s="68">
        <v>1</v>
      </c>
      <c r="BR23" s="68"/>
      <c r="BS23" s="68">
        <v>1</v>
      </c>
      <c r="BT23" s="68"/>
      <c r="BU23" s="68">
        <v>1</v>
      </c>
      <c r="BV23" s="68">
        <v>1</v>
      </c>
      <c r="BW23" s="68"/>
      <c r="BX23" s="68">
        <v>1</v>
      </c>
      <c r="BY23" s="50">
        <f t="shared" si="8"/>
        <v>0</v>
      </c>
      <c r="BZ23" s="25"/>
      <c r="CA23" s="90">
        <f t="shared" si="9"/>
        <v>0.03125</v>
      </c>
      <c r="CB23" s="90">
        <f t="shared" si="10"/>
        <v>0.0697106481481482</v>
      </c>
      <c r="CC23" s="87">
        <f t="shared" si="11"/>
        <v>0.1009606481481482</v>
      </c>
      <c r="CD23" s="88"/>
    </row>
    <row r="24" spans="1:82" ht="36">
      <c r="A24" s="59"/>
      <c r="B24" s="34"/>
      <c r="C24" s="34"/>
      <c r="D24" s="34"/>
      <c r="E24" s="34"/>
      <c r="F24" s="34"/>
      <c r="G24" s="28"/>
      <c r="H24" s="27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50"/>
      <c r="AL24" s="25"/>
      <c r="AM24" s="25"/>
      <c r="AN24" s="25"/>
      <c r="AO24" s="25"/>
      <c r="AP24" s="25"/>
      <c r="AQ24" s="50"/>
      <c r="AR24" s="25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50"/>
      <c r="BI24" s="27"/>
      <c r="BJ24" s="25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50"/>
      <c r="BZ24" s="25"/>
      <c r="CA24" s="90"/>
      <c r="CB24" s="90"/>
      <c r="CC24" s="87"/>
      <c r="CD24" s="88"/>
    </row>
    <row r="25" spans="1:82" ht="36">
      <c r="A25" s="59"/>
      <c r="B25" s="34"/>
      <c r="C25" s="34"/>
      <c r="D25" s="34"/>
      <c r="E25" s="34"/>
      <c r="F25" s="34"/>
      <c r="G25" s="28"/>
      <c r="H25" s="27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50"/>
      <c r="AL25" s="25"/>
      <c r="AM25" s="25"/>
      <c r="AN25" s="25"/>
      <c r="AO25" s="25"/>
      <c r="AP25" s="25"/>
      <c r="AQ25" s="50"/>
      <c r="AR25" s="25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50"/>
      <c r="BI25" s="27"/>
      <c r="BJ25" s="25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50"/>
      <c r="BZ25" s="25"/>
      <c r="CA25" s="90"/>
      <c r="CB25" s="90"/>
      <c r="CC25" s="87"/>
      <c r="CD25" s="88"/>
    </row>
    <row r="26" spans="1:82" ht="36">
      <c r="A26" s="59"/>
      <c r="B26" s="34"/>
      <c r="C26" s="34"/>
      <c r="D26" s="34"/>
      <c r="E26" s="34"/>
      <c r="F26" s="34"/>
      <c r="G26" s="28"/>
      <c r="H26" s="27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50"/>
      <c r="AL26" s="25"/>
      <c r="AM26" s="25"/>
      <c r="AN26" s="25"/>
      <c r="AO26" s="25"/>
      <c r="AP26" s="25"/>
      <c r="AQ26" s="50"/>
      <c r="AR26" s="25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50"/>
      <c r="BI26" s="27"/>
      <c r="BJ26" s="25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50"/>
      <c r="BZ26" s="25"/>
      <c r="CA26" s="90"/>
      <c r="CB26" s="90"/>
      <c r="CC26" s="87"/>
      <c r="CD26" s="88"/>
    </row>
    <row r="27" spans="1:82" ht="36.75" thickBot="1">
      <c r="A27" s="59"/>
      <c r="B27" s="34"/>
      <c r="C27" s="34"/>
      <c r="D27" s="34"/>
      <c r="E27" s="34"/>
      <c r="F27" s="34"/>
      <c r="G27" s="28"/>
      <c r="H27" s="27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79"/>
      <c r="AF27" s="79"/>
      <c r="AG27" s="25"/>
      <c r="AH27" s="79"/>
      <c r="AI27" s="79"/>
      <c r="AJ27" s="25"/>
      <c r="AK27" s="50"/>
      <c r="AL27" s="25"/>
      <c r="AM27" s="25"/>
      <c r="AN27" s="25"/>
      <c r="AO27" s="25"/>
      <c r="AP27" s="25"/>
      <c r="AQ27" s="50"/>
      <c r="AR27" s="25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50"/>
      <c r="BI27" s="27"/>
      <c r="BJ27" s="25"/>
      <c r="BK27" s="68"/>
      <c r="BL27" s="68"/>
      <c r="BM27" s="68"/>
      <c r="BN27" s="68"/>
      <c r="BO27" s="68"/>
      <c r="BP27" s="68"/>
      <c r="BQ27" s="68"/>
      <c r="BR27" s="68"/>
      <c r="BS27" s="77"/>
      <c r="BT27" s="68"/>
      <c r="BU27" s="68"/>
      <c r="BV27" s="68"/>
      <c r="BW27" s="68"/>
      <c r="BX27" s="68"/>
      <c r="BY27" s="50"/>
      <c r="BZ27" s="25"/>
      <c r="CA27" s="90"/>
      <c r="CB27" s="90"/>
      <c r="CC27" s="87"/>
      <c r="CD27" s="91"/>
    </row>
    <row r="28" spans="1:71" ht="36.75" thickBot="1">
      <c r="A28" s="59"/>
      <c r="B28" s="34"/>
      <c r="C28" s="62"/>
      <c r="D28" s="62"/>
      <c r="AE28" s="80"/>
      <c r="AF28" s="83" t="s">
        <v>260</v>
      </c>
      <c r="AH28" s="82" t="s">
        <v>259</v>
      </c>
      <c r="AI28" s="81"/>
      <c r="BS28" s="78" t="s">
        <v>258</v>
      </c>
    </row>
    <row r="29" spans="1:30" ht="36">
      <c r="A29" s="59"/>
      <c r="B29" s="34"/>
      <c r="C29" s="62"/>
      <c r="D29" s="62"/>
      <c r="AC29" s="26" t="s">
        <v>261</v>
      </c>
      <c r="AD29" s="42" t="s">
        <v>263</v>
      </c>
    </row>
    <row r="30" spans="1:76" ht="36">
      <c r="A30" s="59"/>
      <c r="B30" s="34"/>
      <c r="C30" s="62"/>
      <c r="D30" s="62"/>
      <c r="AC30" s="26" t="s">
        <v>262</v>
      </c>
      <c r="AD30" s="42" t="s">
        <v>264</v>
      </c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J30" s="60">
        <v>1</v>
      </c>
      <c r="BK30" s="61"/>
      <c r="BL30" s="61"/>
      <c r="BM30" s="61"/>
      <c r="BN30" s="61">
        <v>1</v>
      </c>
      <c r="BO30" s="61"/>
      <c r="BP30" s="61">
        <v>1</v>
      </c>
      <c r="BQ30" s="61"/>
      <c r="BR30" s="61"/>
      <c r="BS30" s="61">
        <v>1</v>
      </c>
      <c r="BT30" s="61"/>
      <c r="BU30" s="61">
        <v>1</v>
      </c>
      <c r="BV30" s="61"/>
      <c r="BW30" s="61">
        <v>1</v>
      </c>
      <c r="BX30" s="61">
        <v>1</v>
      </c>
    </row>
    <row r="31" spans="1:76" ht="36">
      <c r="A31" s="59"/>
      <c r="B31" s="34"/>
      <c r="C31" s="62"/>
      <c r="D31" s="62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J31" s="60">
        <v>2</v>
      </c>
      <c r="BK31" s="61"/>
      <c r="BL31" s="61"/>
      <c r="BM31" s="61">
        <v>1</v>
      </c>
      <c r="BN31" s="61">
        <v>1</v>
      </c>
      <c r="BO31" s="61"/>
      <c r="BP31" s="61"/>
      <c r="BQ31" s="61"/>
      <c r="BR31" s="61">
        <v>1</v>
      </c>
      <c r="BS31" s="61">
        <v>1</v>
      </c>
      <c r="BT31" s="61"/>
      <c r="BU31" s="61"/>
      <c r="BV31" s="61"/>
      <c r="BW31" s="61">
        <v>1</v>
      </c>
      <c r="BX31" s="61">
        <v>1</v>
      </c>
    </row>
    <row r="32" spans="1:76" ht="36">
      <c r="A32" s="59"/>
      <c r="B32" s="34"/>
      <c r="C32" s="62"/>
      <c r="D32" s="62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J32" s="60">
        <v>3</v>
      </c>
      <c r="BK32" s="61"/>
      <c r="BL32" s="61">
        <v>1</v>
      </c>
      <c r="BM32" s="61">
        <v>1</v>
      </c>
      <c r="BN32" s="61"/>
      <c r="BO32" s="61">
        <v>1</v>
      </c>
      <c r="BP32" s="61"/>
      <c r="BQ32" s="61">
        <v>1</v>
      </c>
      <c r="BR32" s="61"/>
      <c r="BS32" s="61"/>
      <c r="BT32" s="61">
        <v>1</v>
      </c>
      <c r="BU32" s="61"/>
      <c r="BV32" s="61">
        <v>1</v>
      </c>
      <c r="BW32" s="61"/>
      <c r="BX32" s="61"/>
    </row>
    <row r="33" spans="1:76" ht="36">
      <c r="A33" s="59"/>
      <c r="B33" s="34"/>
      <c r="C33" s="62"/>
      <c r="D33" s="62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J33" s="60">
        <v>4</v>
      </c>
      <c r="BK33" s="61">
        <v>1</v>
      </c>
      <c r="BL33" s="61"/>
      <c r="BM33" s="61"/>
      <c r="BN33" s="61"/>
      <c r="BO33" s="61"/>
      <c r="BP33" s="61"/>
      <c r="BQ33" s="61">
        <v>1</v>
      </c>
      <c r="BR33" s="61"/>
      <c r="BS33" s="61">
        <v>1</v>
      </c>
      <c r="BT33" s="61"/>
      <c r="BU33" s="61">
        <v>1</v>
      </c>
      <c r="BV33" s="61">
        <v>1</v>
      </c>
      <c r="BW33" s="61"/>
      <c r="BX33" s="61">
        <v>1</v>
      </c>
    </row>
    <row r="34" spans="1:76" ht="36">
      <c r="A34" s="59"/>
      <c r="B34" s="34"/>
      <c r="C34" s="62"/>
      <c r="D34" s="62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J34" s="60">
        <v>5</v>
      </c>
      <c r="BK34" s="61"/>
      <c r="BL34" s="61">
        <v>1</v>
      </c>
      <c r="BM34" s="61"/>
      <c r="BN34" s="61"/>
      <c r="BO34" s="61">
        <v>1</v>
      </c>
      <c r="BP34" s="61">
        <v>1</v>
      </c>
      <c r="BQ34" s="61"/>
      <c r="BR34" s="61">
        <v>1</v>
      </c>
      <c r="BS34" s="61"/>
      <c r="BT34" s="61">
        <v>1</v>
      </c>
      <c r="BU34" s="61"/>
      <c r="BV34" s="61"/>
      <c r="BW34" s="61">
        <v>1</v>
      </c>
      <c r="BX34" s="61"/>
    </row>
    <row r="35" spans="1:76" ht="36">
      <c r="A35" s="59"/>
      <c r="B35" s="34"/>
      <c r="C35" s="62"/>
      <c r="D35" s="62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J35" s="60">
        <v>6</v>
      </c>
      <c r="BK35" s="61">
        <v>1</v>
      </c>
      <c r="BL35" s="61"/>
      <c r="BM35" s="61">
        <v>1</v>
      </c>
      <c r="BN35" s="61">
        <v>1</v>
      </c>
      <c r="BO35" s="61"/>
      <c r="BP35" s="61">
        <v>1</v>
      </c>
      <c r="BQ35" s="61"/>
      <c r="BR35" s="61"/>
      <c r="BS35" s="61"/>
      <c r="BT35" s="61">
        <v>1</v>
      </c>
      <c r="BU35" s="61">
        <v>1</v>
      </c>
      <c r="BV35" s="61"/>
      <c r="BW35" s="61"/>
      <c r="BX35" s="61"/>
    </row>
    <row r="36" spans="1:4" ht="36">
      <c r="A36" s="59"/>
      <c r="B36" s="34"/>
      <c r="C36" s="62"/>
      <c r="D36" s="62"/>
    </row>
    <row r="37" spans="1:4" ht="36">
      <c r="A37" s="59"/>
      <c r="B37" s="34"/>
      <c r="C37" s="62"/>
      <c r="D37" s="62"/>
    </row>
    <row r="38" spans="1:4" ht="36">
      <c r="A38" s="59"/>
      <c r="B38" s="34"/>
      <c r="C38" s="62"/>
      <c r="D38" s="62"/>
    </row>
  </sheetData>
  <sheetProtection/>
  <printOptions/>
  <pageMargins left="0.7" right="0.7" top="0.75" bottom="0.75" header="0.3" footer="0.3"/>
  <pageSetup horizontalDpi="300" verticalDpi="300" orientation="landscape" paperSiz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5"/>
  <sheetViews>
    <sheetView zoomScale="70" zoomScaleNormal="70" zoomScalePageLayoutView="0" workbookViewId="0" topLeftCell="X1">
      <pane ySplit="3" topLeftCell="A4" activePane="bottomLeft" state="frozen"/>
      <selection pane="topLeft" activeCell="A1" sqref="A1"/>
      <selection pane="bottomLeft" activeCell="A25" sqref="A25:IV25"/>
    </sheetView>
  </sheetViews>
  <sheetFormatPr defaultColWidth="9.140625" defaultRowHeight="15"/>
  <cols>
    <col min="1" max="1" width="6.7109375" style="48" customWidth="1"/>
    <col min="2" max="2" width="45.00390625" style="42" bestFit="1" customWidth="1"/>
    <col min="3" max="3" width="8.28125" style="26" bestFit="1" customWidth="1"/>
    <col min="4" max="6" width="11.28125" style="26" customWidth="1"/>
    <col min="7" max="8" width="10.28125" style="38" bestFit="1" customWidth="1"/>
    <col min="9" max="28" width="7.00390625" style="26" customWidth="1"/>
    <col min="29" max="29" width="10.28125" style="43" customWidth="1"/>
    <col min="30" max="31" width="7.00390625" style="26" customWidth="1"/>
    <col min="32" max="32" width="8.7109375" style="51" bestFit="1" customWidth="1"/>
    <col min="33" max="33" width="10.28125" style="43" customWidth="1"/>
    <col min="34" max="45" width="7.00390625" style="41" customWidth="1"/>
    <col min="46" max="46" width="8.7109375" style="51" bestFit="1" customWidth="1"/>
    <col min="47" max="47" width="7.00390625" style="23" customWidth="1"/>
    <col min="48" max="61" width="7.00390625" style="49" customWidth="1"/>
    <col min="62" max="62" width="7.7109375" style="24" bestFit="1" customWidth="1"/>
    <col min="63" max="63" width="7.7109375" style="26" customWidth="1"/>
    <col min="64" max="64" width="7.7109375" style="24" bestFit="1" customWidth="1"/>
    <col min="65" max="65" width="8.28125" style="140" bestFit="1" customWidth="1"/>
    <col min="66" max="66" width="14.28125" style="142" customWidth="1"/>
    <col min="67" max="67" width="10.00390625" style="93" customWidth="1"/>
    <col min="68" max="96" width="7.00390625" style="0" customWidth="1"/>
  </cols>
  <sheetData>
    <row r="1" spans="1:67" ht="21">
      <c r="A1" s="44" t="s">
        <v>51</v>
      </c>
      <c r="B1" s="25"/>
      <c r="C1" s="69"/>
      <c r="D1" s="69"/>
      <c r="E1" s="25"/>
      <c r="F1" s="25"/>
      <c r="G1" s="27" t="s">
        <v>55</v>
      </c>
      <c r="H1" s="27"/>
      <c r="I1" s="25" t="s">
        <v>216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9"/>
      <c r="AD1" s="25"/>
      <c r="AE1" s="25"/>
      <c r="AF1" s="50"/>
      <c r="AG1" s="29"/>
      <c r="AH1" s="30"/>
      <c r="AI1" s="30"/>
      <c r="AJ1" s="30"/>
      <c r="AK1" s="30"/>
      <c r="AL1" s="30"/>
      <c r="AM1" s="30"/>
      <c r="AN1" s="30"/>
      <c r="AO1" s="31"/>
      <c r="AP1" s="31"/>
      <c r="AQ1" s="31"/>
      <c r="AR1" s="30"/>
      <c r="AS1" s="30"/>
      <c r="AT1" s="50"/>
      <c r="AU1" s="25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1"/>
      <c r="BK1" s="25"/>
      <c r="BL1" s="21"/>
      <c r="BM1" s="139"/>
      <c r="BN1" s="141"/>
      <c r="BO1" s="86"/>
    </row>
    <row r="2" spans="1:67" ht="21">
      <c r="A2" s="45" t="s">
        <v>49</v>
      </c>
      <c r="B2" s="25" t="s">
        <v>48</v>
      </c>
      <c r="C2" s="69" t="s">
        <v>268</v>
      </c>
      <c r="D2" s="69" t="s">
        <v>270</v>
      </c>
      <c r="E2" s="25" t="s">
        <v>49</v>
      </c>
      <c r="F2" s="25" t="s">
        <v>56</v>
      </c>
      <c r="G2" s="27" t="s">
        <v>0</v>
      </c>
      <c r="H2" s="27" t="s">
        <v>1</v>
      </c>
      <c r="I2" s="25" t="s">
        <v>220</v>
      </c>
      <c r="J2" s="25" t="s">
        <v>221</v>
      </c>
      <c r="K2" s="25" t="s">
        <v>222</v>
      </c>
      <c r="L2" s="25" t="s">
        <v>223</v>
      </c>
      <c r="M2" s="25" t="s">
        <v>224</v>
      </c>
      <c r="N2" s="25" t="s">
        <v>225</v>
      </c>
      <c r="O2" s="25" t="s">
        <v>226</v>
      </c>
      <c r="P2" s="25" t="s">
        <v>227</v>
      </c>
      <c r="Q2" s="25" t="s">
        <v>228</v>
      </c>
      <c r="R2" s="25" t="s">
        <v>229</v>
      </c>
      <c r="S2" s="25" t="s">
        <v>230</v>
      </c>
      <c r="T2" s="25" t="s">
        <v>231</v>
      </c>
      <c r="U2" s="25" t="s">
        <v>232</v>
      </c>
      <c r="V2" s="25" t="s">
        <v>233</v>
      </c>
      <c r="W2" s="25" t="s">
        <v>234</v>
      </c>
      <c r="X2" s="25" t="s">
        <v>235</v>
      </c>
      <c r="Y2" s="25" t="s">
        <v>236</v>
      </c>
      <c r="Z2" s="25" t="s">
        <v>237</v>
      </c>
      <c r="AA2" s="25" t="s">
        <v>238</v>
      </c>
      <c r="AB2" s="25" t="s">
        <v>239</v>
      </c>
      <c r="AC2" s="32"/>
      <c r="AD2" s="25" t="s">
        <v>40</v>
      </c>
      <c r="AE2" s="25" t="s">
        <v>41</v>
      </c>
      <c r="AF2" s="50" t="s">
        <v>118</v>
      </c>
      <c r="AG2" s="32"/>
      <c r="AH2" s="31" t="s">
        <v>29</v>
      </c>
      <c r="AI2" s="31" t="s">
        <v>30</v>
      </c>
      <c r="AJ2" s="31" t="s">
        <v>31</v>
      </c>
      <c r="AK2" s="31" t="s">
        <v>32</v>
      </c>
      <c r="AL2" s="31" t="s">
        <v>33</v>
      </c>
      <c r="AM2" s="31" t="s">
        <v>34</v>
      </c>
      <c r="AN2" s="31" t="s">
        <v>35</v>
      </c>
      <c r="AO2" s="31" t="s">
        <v>36</v>
      </c>
      <c r="AP2" s="31" t="s">
        <v>37</v>
      </c>
      <c r="AQ2" s="31" t="s">
        <v>219</v>
      </c>
      <c r="AR2" s="31" t="s">
        <v>42</v>
      </c>
      <c r="AS2" s="31" t="s">
        <v>43</v>
      </c>
      <c r="AT2" s="50" t="s">
        <v>118</v>
      </c>
      <c r="AU2" s="25" t="s">
        <v>218</v>
      </c>
      <c r="AV2" s="22" t="s">
        <v>15</v>
      </c>
      <c r="AW2" s="22" t="s">
        <v>16</v>
      </c>
      <c r="AX2" s="22" t="s">
        <v>17</v>
      </c>
      <c r="AY2" s="22" t="s">
        <v>18</v>
      </c>
      <c r="AZ2" s="22" t="s">
        <v>19</v>
      </c>
      <c r="BA2" s="22" t="s">
        <v>20</v>
      </c>
      <c r="BB2" s="22" t="s">
        <v>21</v>
      </c>
      <c r="BC2" s="22" t="s">
        <v>22</v>
      </c>
      <c r="BD2" s="22" t="s">
        <v>23</v>
      </c>
      <c r="BE2" s="22" t="s">
        <v>24</v>
      </c>
      <c r="BF2" s="22" t="s">
        <v>25</v>
      </c>
      <c r="BG2" s="22" t="s">
        <v>26</v>
      </c>
      <c r="BH2" s="22" t="s">
        <v>27</v>
      </c>
      <c r="BI2" s="22" t="s">
        <v>28</v>
      </c>
      <c r="BJ2" s="21" t="s">
        <v>118</v>
      </c>
      <c r="BK2" s="25"/>
      <c r="BL2" s="21" t="s">
        <v>52</v>
      </c>
      <c r="BM2" s="139" t="s">
        <v>215</v>
      </c>
      <c r="BN2" s="141" t="s">
        <v>54</v>
      </c>
      <c r="BO2" s="86" t="s">
        <v>265</v>
      </c>
    </row>
    <row r="3" spans="1:67" ht="21">
      <c r="A3" s="44"/>
      <c r="B3" s="25"/>
      <c r="C3" s="69"/>
      <c r="D3" s="69"/>
      <c r="E3" s="25"/>
      <c r="F3" s="25"/>
      <c r="G3" s="27"/>
      <c r="H3" s="2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9"/>
      <c r="AD3" s="25">
        <v>51</v>
      </c>
      <c r="AE3" s="25">
        <v>52</v>
      </c>
      <c r="AF3" s="50" t="s">
        <v>119</v>
      </c>
      <c r="AG3" s="29"/>
      <c r="AH3" s="31">
        <v>32</v>
      </c>
      <c r="AI3" s="31">
        <v>32</v>
      </c>
      <c r="AJ3" s="31">
        <v>33</v>
      </c>
      <c r="AK3" s="31">
        <v>34</v>
      </c>
      <c r="AL3" s="31">
        <v>35</v>
      </c>
      <c r="AM3" s="31">
        <v>36</v>
      </c>
      <c r="AN3" s="31">
        <v>37</v>
      </c>
      <c r="AO3" s="31">
        <v>38</v>
      </c>
      <c r="AP3" s="31">
        <v>39</v>
      </c>
      <c r="AQ3" s="31">
        <v>40</v>
      </c>
      <c r="AR3" s="31">
        <v>41</v>
      </c>
      <c r="AS3" s="31">
        <v>42</v>
      </c>
      <c r="AT3" s="50" t="s">
        <v>119</v>
      </c>
      <c r="AU3" s="25"/>
      <c r="AV3" s="22" t="s">
        <v>46</v>
      </c>
      <c r="AW3" s="22" t="s">
        <v>46</v>
      </c>
      <c r="AX3" s="22" t="s">
        <v>46</v>
      </c>
      <c r="AY3" s="22" t="s">
        <v>46</v>
      </c>
      <c r="AZ3" s="22" t="s">
        <v>46</v>
      </c>
      <c r="BA3" s="22" t="s">
        <v>46</v>
      </c>
      <c r="BB3" s="22" t="s">
        <v>46</v>
      </c>
      <c r="BC3" s="22" t="s">
        <v>46</v>
      </c>
      <c r="BD3" s="22" t="s">
        <v>46</v>
      </c>
      <c r="BE3" s="22" t="s">
        <v>46</v>
      </c>
      <c r="BF3" s="22" t="s">
        <v>46</v>
      </c>
      <c r="BG3" s="22" t="s">
        <v>46</v>
      </c>
      <c r="BH3" s="22" t="s">
        <v>46</v>
      </c>
      <c r="BI3" s="22" t="s">
        <v>46</v>
      </c>
      <c r="BJ3" s="21" t="s">
        <v>119</v>
      </c>
      <c r="BK3" s="25"/>
      <c r="BL3" s="21" t="s">
        <v>53</v>
      </c>
      <c r="BM3" s="139" t="s">
        <v>53</v>
      </c>
      <c r="BN3" s="141" t="s">
        <v>53</v>
      </c>
      <c r="BO3" s="86"/>
    </row>
    <row r="4" spans="1:67" ht="38.25">
      <c r="A4" s="46" t="s">
        <v>81</v>
      </c>
      <c r="B4" s="33" t="str">
        <f>INDEX(ЗАЯВКА!E:E,MATCH(A4,ЗАЯВКА!A:A,0))</f>
        <v>Чудаки
Оболкина Татьяна/ 
Писарев Александр</v>
      </c>
      <c r="C4" s="34" t="str">
        <f>INDEX(ЗАЯВКА!I:I,MATCH(A4,ЗАЯВКА!A:A,0))</f>
        <v>L_СМ</v>
      </c>
      <c r="D4" s="34" t="str">
        <f>INDEX(ЗАЯВКА!H:H,MATCH(A4,ЗАЯВКА!A:A,0))</f>
        <v>СТУД</v>
      </c>
      <c r="E4" s="34">
        <f>INDEX(ЗАЯВКА!C:C,MATCH(A4,ЗАЯВКА!A:A,0))</f>
        <v>4502666</v>
      </c>
      <c r="F4" s="34">
        <f>INDEX(ЗАЯВКА!D:D,MATCH(A4,ЗАЯВКА!A:A,0))</f>
        <v>1</v>
      </c>
      <c r="G4" s="27">
        <f>INDEX(СПЛИТ!C:C,MATCH(E4,СПЛИТ!B:B,0))</f>
        <v>0.5602314814814815</v>
      </c>
      <c r="H4" s="27">
        <f>INDEX(СПЛИТ!D:D,MATCH(E4,СПЛИТ!B:B,0))</f>
        <v>0.5936805555555555</v>
      </c>
      <c r="I4" s="25">
        <f>INDEX(СПЛИТ!E:E,MATCH($E4,СПЛИТ!$B:$B,0))</f>
        <v>40</v>
      </c>
      <c r="J4" s="25">
        <f>INDEX(СПЛИТ!F:F,MATCH($E4,СПЛИТ!$B:$B,0))</f>
        <v>36</v>
      </c>
      <c r="K4" s="25">
        <f>INDEX(СПЛИТ!G:G,MATCH($E4,СПЛИТ!$B:$B,0))</f>
        <v>35</v>
      </c>
      <c r="L4" s="25">
        <f>INDEX(СПЛИТ!H:H,MATCH($E4,СПЛИТ!$B:$B,0))</f>
        <v>31</v>
      </c>
      <c r="M4" s="25">
        <f>INDEX(СПЛИТ!I:I,MATCH($E4,СПЛИТ!$B:$B,0))</f>
        <v>39</v>
      </c>
      <c r="N4" s="25">
        <f>INDEX(СПЛИТ!J:J,MATCH($E4,СПЛИТ!$B:$B,0))</f>
        <v>37</v>
      </c>
      <c r="O4" s="25">
        <f>INDEX(СПЛИТ!K:K,MATCH($E4,СПЛИТ!$B:$B,0))</f>
        <v>41</v>
      </c>
      <c r="P4" s="25">
        <f>INDEX(СПЛИТ!L:L,MATCH($E4,СПЛИТ!$B:$B,0))</f>
        <v>42</v>
      </c>
      <c r="Q4" s="25">
        <f>INDEX(СПЛИТ!M:M,MATCH($E4,СПЛИТ!$B:$B,0))</f>
        <v>33</v>
      </c>
      <c r="R4" s="25">
        <f>INDEX(СПЛИТ!N:N,MATCH($E4,СПЛИТ!$B:$B,0))</f>
        <v>34</v>
      </c>
      <c r="S4" s="25">
        <f>INDEX(СПЛИТ!O:O,MATCH($E4,СПЛИТ!$B:$B,0))</f>
        <v>32</v>
      </c>
      <c r="T4" s="25">
        <f>INDEX(СПЛИТ!P:P,MATCH($E4,СПЛИТ!$B:$B,0))</f>
        <v>38</v>
      </c>
      <c r="U4" s="25">
        <f>INDEX(СПЛИТ!Q:Q,MATCH($E4,СПЛИТ!$B:$B,0))</f>
        <v>0</v>
      </c>
      <c r="V4" s="25">
        <f>INDEX(СПЛИТ!R:R,MATCH($E4,СПЛИТ!$B:$B,0))</f>
        <v>0</v>
      </c>
      <c r="W4" s="25">
        <f>INDEX(СПЛИТ!S:S,MATCH($E4,СПЛИТ!$B:$B,0))</f>
        <v>0</v>
      </c>
      <c r="X4" s="25">
        <f>INDEX(СПЛИТ!T:T,MATCH($E4,СПЛИТ!$B:$B,0))</f>
        <v>0</v>
      </c>
      <c r="Y4" s="25">
        <f>INDEX(СПЛИТ!U:U,MATCH($E4,СПЛИТ!$B:$B,0))</f>
        <v>0</v>
      </c>
      <c r="Z4" s="25">
        <f>INDEX(СПЛИТ!V:V,MATCH($E4,СПЛИТ!$B:$B,0))</f>
        <v>0</v>
      </c>
      <c r="AA4" s="25">
        <f>INDEX(СПЛИТ!W:W,MATCH($E4,СПЛИТ!$B:$B,0))</f>
        <v>0</v>
      </c>
      <c r="AB4" s="25">
        <f>INDEX(СПЛИТ!X:X,MATCH($E4,СПЛИТ!$B:$B,0))</f>
        <v>0</v>
      </c>
      <c r="AC4" s="35"/>
      <c r="AD4" s="25">
        <f aca="true" t="shared" si="0" ref="AD4:AD31">COUNTIF($I4:$AB4,AD$3)</f>
        <v>0</v>
      </c>
      <c r="AE4" s="25">
        <f>COUNTIF($I4:$AB4,AE$3)*2</f>
        <v>0</v>
      </c>
      <c r="AF4" s="50">
        <f>(4-SUM(AD4:AE4))*(5*60/(3600*24))</f>
        <v>0.013888888888888888</v>
      </c>
      <c r="AG4" s="35"/>
      <c r="AH4" s="25">
        <f aca="true" t="shared" si="1" ref="AH4:AH27">COUNTIF($I4:$AB4,AH$3)</f>
        <v>1</v>
      </c>
      <c r="AI4" s="25">
        <f aca="true" t="shared" si="2" ref="AI4:AS19">COUNTIF($I4:$AB4,AI$3)</f>
        <v>1</v>
      </c>
      <c r="AJ4" s="25">
        <f t="shared" si="2"/>
        <v>1</v>
      </c>
      <c r="AK4" s="25">
        <f t="shared" si="2"/>
        <v>1</v>
      </c>
      <c r="AL4" s="25">
        <f t="shared" si="2"/>
        <v>1</v>
      </c>
      <c r="AM4" s="25">
        <f t="shared" si="2"/>
        <v>1</v>
      </c>
      <c r="AN4" s="25">
        <f t="shared" si="2"/>
        <v>1</v>
      </c>
      <c r="AO4" s="25">
        <f t="shared" si="2"/>
        <v>1</v>
      </c>
      <c r="AP4" s="25">
        <f t="shared" si="2"/>
        <v>1</v>
      </c>
      <c r="AQ4" s="25">
        <f t="shared" si="2"/>
        <v>1</v>
      </c>
      <c r="AR4" s="25">
        <f t="shared" si="2"/>
        <v>1</v>
      </c>
      <c r="AS4" s="25">
        <f t="shared" si="2"/>
        <v>1</v>
      </c>
      <c r="AT4" s="50">
        <f>(12-SUM(AH4:AS4))*(15*60/(3600*24))</f>
        <v>0</v>
      </c>
      <c r="AU4" s="25">
        <f>F4</f>
        <v>1</v>
      </c>
      <c r="AV4" s="99"/>
      <c r="AW4" s="99"/>
      <c r="AX4" s="99"/>
      <c r="AY4" s="99">
        <v>1</v>
      </c>
      <c r="AZ4" s="99"/>
      <c r="BA4" s="99"/>
      <c r="BB4" s="99">
        <v>1</v>
      </c>
      <c r="BC4" s="99"/>
      <c r="BD4" s="99">
        <v>1</v>
      </c>
      <c r="BE4" s="99"/>
      <c r="BF4" s="99"/>
      <c r="BG4" s="99"/>
      <c r="BH4" s="99">
        <v>1</v>
      </c>
      <c r="BI4" s="99"/>
      <c r="BJ4" s="50">
        <f>(4-SUMPRODUCT(AV4:BI4,IF(AU4=1,$AV$50:$BI$50,IF(AU4=2,$AV$51:$BI$51,IF(AU4=3,$AV$52:$BI$52,IF(AU4=4,$AV$53:$BI$53,IF(AU4=5,$AV$54:$BI$54,IF(AU4=6,$AV$55:$BI$55,0))))))))*(15*60/(3600*24))</f>
        <v>0</v>
      </c>
      <c r="BK4" s="27"/>
      <c r="BL4" s="50">
        <f>BJ4+AT4+AF4</f>
        <v>0.013888888888888888</v>
      </c>
      <c r="BM4" s="139">
        <f>H4-G4</f>
        <v>0.03344907407407405</v>
      </c>
      <c r="BN4" s="141">
        <f>BM4+BL4</f>
        <v>0.047337962962962936</v>
      </c>
      <c r="BO4" s="88"/>
    </row>
    <row r="5" spans="1:67" ht="38.25">
      <c r="A5" s="46" t="s">
        <v>82</v>
      </c>
      <c r="B5" s="33" t="str">
        <f>INDEX(ЗАЯВКА!E:E,MATCH(A5,ЗАЯВКА!A:A,0))</f>
        <v>Пенсионеры
Axel/ 
Кашицина Александра</v>
      </c>
      <c r="C5" s="34" t="str">
        <f>INDEX(ЗАЯВКА!I:I,MATCH(A5,ЗАЯВКА!A:A,0))</f>
        <v>L_СМ</v>
      </c>
      <c r="D5" s="34" t="str">
        <f>INDEX(ЗАЯВКА!H:H,MATCH(A5,ЗАЯВКА!A:A,0))</f>
        <v> - </v>
      </c>
      <c r="E5" s="34">
        <f>INDEX(ЗАЯВКА!C:C,MATCH(A5,ЗАЯВКА!A:A,0))</f>
        <v>4851119</v>
      </c>
      <c r="F5" s="34">
        <f>INDEX(ЗАЯВКА!D:D,MATCH(A5,ЗАЯВКА!A:A,0))</f>
        <v>2</v>
      </c>
      <c r="G5" s="27">
        <f>INDEX(СПЛИТ!C:C,MATCH(E5,СПЛИТ!B:B,0))</f>
        <v>0.5133101851851852</v>
      </c>
      <c r="H5" s="27">
        <f>INDEX(СПЛИТ!D:D,MATCH(E5,СПЛИТ!B:B,0))</f>
        <v>0.5577546296296296</v>
      </c>
      <c r="I5" s="25">
        <f>INDEX(СПЛИТ!E:E,MATCH($E5,СПЛИТ!$B:$B,0))</f>
        <v>51</v>
      </c>
      <c r="J5" s="25">
        <f>INDEX(СПЛИТ!F:F,MATCH($E5,СПЛИТ!$B:$B,0))</f>
        <v>52</v>
      </c>
      <c r="K5" s="25">
        <f>INDEX(СПЛИТ!G:G,MATCH($E5,СПЛИТ!$B:$B,0))</f>
        <v>61</v>
      </c>
      <c r="L5" s="25">
        <f>INDEX(СПЛИТ!H:H,MATCH($E5,СПЛИТ!$B:$B,0))</f>
        <v>40</v>
      </c>
      <c r="M5" s="25">
        <f>INDEX(СПЛИТ!I:I,MATCH($E5,СПЛИТ!$B:$B,0))</f>
        <v>32</v>
      </c>
      <c r="N5" s="25">
        <f>INDEX(СПЛИТ!J:J,MATCH($E5,СПЛИТ!$B:$B,0))</f>
        <v>34</v>
      </c>
      <c r="O5" s="25">
        <f>INDEX(СПЛИТ!K:K,MATCH($E5,СПЛИТ!$B:$B,0))</f>
        <v>33</v>
      </c>
      <c r="P5" s="25">
        <f>INDEX(СПЛИТ!L:L,MATCH($E5,СПЛИТ!$B:$B,0))</f>
        <v>42</v>
      </c>
      <c r="Q5" s="25">
        <f>INDEX(СПЛИТ!M:M,MATCH($E5,СПЛИТ!$B:$B,0))</f>
        <v>41</v>
      </c>
      <c r="R5" s="25">
        <f>INDEX(СПЛИТ!N:N,MATCH($E5,СПЛИТ!$B:$B,0))</f>
        <v>37</v>
      </c>
      <c r="S5" s="25">
        <f>INDEX(СПЛИТ!O:O,MATCH($E5,СПЛИТ!$B:$B,0))</f>
        <v>39</v>
      </c>
      <c r="T5" s="25">
        <f>INDEX(СПЛИТ!P:P,MATCH($E5,СПЛИТ!$B:$B,0))</f>
        <v>31</v>
      </c>
      <c r="U5" s="25">
        <f>INDEX(СПЛИТ!Q:Q,MATCH($E5,СПЛИТ!$B:$B,0))</f>
        <v>35</v>
      </c>
      <c r="V5" s="25">
        <f>INDEX(СПЛИТ!R:R,MATCH($E5,СПЛИТ!$B:$B,0))</f>
        <v>36</v>
      </c>
      <c r="W5" s="25">
        <f>INDEX(СПЛИТ!S:S,MATCH($E5,СПЛИТ!$B:$B,0))</f>
        <v>38</v>
      </c>
      <c r="X5" s="25">
        <f>INDEX(СПЛИТ!T:T,MATCH($E5,СПЛИТ!$B:$B,0))</f>
        <v>0</v>
      </c>
      <c r="Y5" s="25">
        <f>INDEX(СПЛИТ!U:U,MATCH($E5,СПЛИТ!$B:$B,0))</f>
        <v>0</v>
      </c>
      <c r="Z5" s="25">
        <f>INDEX(СПЛИТ!V:V,MATCH($E5,СПЛИТ!$B:$B,0))</f>
        <v>0</v>
      </c>
      <c r="AA5" s="25">
        <f>INDEX(СПЛИТ!W:W,MATCH($E5,СПЛИТ!$B:$B,0))</f>
        <v>0</v>
      </c>
      <c r="AB5" s="25">
        <f>INDEX(СПЛИТ!X:X,MATCH($E5,СПЛИТ!$B:$B,0))</f>
        <v>0</v>
      </c>
      <c r="AC5" s="35"/>
      <c r="AD5" s="25">
        <f t="shared" si="0"/>
        <v>1</v>
      </c>
      <c r="AE5" s="25">
        <f aca="true" t="shared" si="3" ref="AE5:AE31">COUNTIF($I5:$AB5,AE$3)*2</f>
        <v>2</v>
      </c>
      <c r="AF5" s="50">
        <f aca="true" t="shared" si="4" ref="AF5:AF31">(4-SUM(AD5:AE5))*(5*60/(3600*24))</f>
        <v>0.003472222222222222</v>
      </c>
      <c r="AG5" s="35"/>
      <c r="AH5" s="25">
        <f t="shared" si="1"/>
        <v>1</v>
      </c>
      <c r="AI5" s="25">
        <f t="shared" si="2"/>
        <v>1</v>
      </c>
      <c r="AJ5" s="25">
        <f t="shared" si="2"/>
        <v>1</v>
      </c>
      <c r="AK5" s="25">
        <f t="shared" si="2"/>
        <v>1</v>
      </c>
      <c r="AL5" s="25">
        <f t="shared" si="2"/>
        <v>1</v>
      </c>
      <c r="AM5" s="25">
        <f t="shared" si="2"/>
        <v>1</v>
      </c>
      <c r="AN5" s="25">
        <f t="shared" si="2"/>
        <v>1</v>
      </c>
      <c r="AO5" s="25">
        <f t="shared" si="2"/>
        <v>1</v>
      </c>
      <c r="AP5" s="25">
        <f t="shared" si="2"/>
        <v>1</v>
      </c>
      <c r="AQ5" s="25">
        <f t="shared" si="2"/>
        <v>1</v>
      </c>
      <c r="AR5" s="25">
        <f t="shared" si="2"/>
        <v>1</v>
      </c>
      <c r="AS5" s="25">
        <f t="shared" si="2"/>
        <v>1</v>
      </c>
      <c r="AT5" s="50">
        <f aca="true" t="shared" si="5" ref="AT5:AT31">(12-SUM(AH5:AS5))*(15*60/(3600*24))</f>
        <v>0</v>
      </c>
      <c r="AU5" s="25">
        <f aca="true" t="shared" si="6" ref="AU5:AU31">F5</f>
        <v>2</v>
      </c>
      <c r="AV5" s="99"/>
      <c r="AW5" s="99">
        <v>1</v>
      </c>
      <c r="AX5" s="99"/>
      <c r="AY5" s="99"/>
      <c r="AZ5" s="99">
        <v>1</v>
      </c>
      <c r="BA5" s="99"/>
      <c r="BB5" s="99"/>
      <c r="BC5" s="99"/>
      <c r="BD5" s="99" t="s">
        <v>247</v>
      </c>
      <c r="BE5" s="99">
        <v>1</v>
      </c>
      <c r="BF5" s="99"/>
      <c r="BG5" s="99">
        <v>1</v>
      </c>
      <c r="BH5" s="99"/>
      <c r="BI5" s="99"/>
      <c r="BJ5" s="50">
        <f aca="true" t="shared" si="7" ref="BJ5:BJ31">(4-SUMPRODUCT(AV5:BI5,IF(AU5=1,$AV$50:$BI$50,IF(AU5=2,$AV$51:$BI$51,IF(AU5=3,$AV$52:$BI$52,IF(AU5=4,$AV$53:$BI$53,IF(AU5=5,$AV$54:$BI$54,IF(AU5=6,$AV$55:$BI$55,0))))))))*(15*60/(3600*24))</f>
        <v>0</v>
      </c>
      <c r="BK5" s="27"/>
      <c r="BL5" s="50">
        <f aca="true" t="shared" si="8" ref="BL5:BL31">BJ5+AT5+AF5</f>
        <v>0.003472222222222222</v>
      </c>
      <c r="BM5" s="139">
        <f>H5-G5</f>
        <v>0.0444444444444444</v>
      </c>
      <c r="BN5" s="141">
        <f>BM5+BL5</f>
        <v>0.04791666666666662</v>
      </c>
      <c r="BO5" s="88"/>
    </row>
    <row r="6" spans="1:67" ht="38.25">
      <c r="A6" s="46" t="s">
        <v>83</v>
      </c>
      <c r="B6" s="33" t="str">
        <f>INDEX(ЗАЯВКА!E:E,MATCH(A6,ЗАЯВКА!A:A,0))</f>
        <v>SHISHKA TEAM
Порохин Сергей/ 
Баранова Эльвира</v>
      </c>
      <c r="C6" s="34" t="str">
        <f>INDEX(ЗАЯВКА!I:I,MATCH(A6,ЗАЯВКА!A:A,0))</f>
        <v>L_СМ</v>
      </c>
      <c r="D6" s="34" t="str">
        <f>INDEX(ЗАЯВКА!H:H,MATCH(A6,ЗАЯВКА!A:A,0))</f>
        <v> - </v>
      </c>
      <c r="E6" s="34">
        <f>INDEX(ЗАЯВКА!C:C,MATCH(A6,ЗАЯВКА!A:A,0))</f>
        <v>4502674</v>
      </c>
      <c r="F6" s="34">
        <f>INDEX(ЗАЯВКА!D:D,MATCH(A6,ЗАЯВКА!A:A,0))</f>
        <v>3</v>
      </c>
      <c r="G6" s="27">
        <f>INDEX(СПЛИТ!C:C,MATCH(E6,СПЛИТ!B:B,0))</f>
        <v>0.6061689814814815</v>
      </c>
      <c r="H6" s="27">
        <f>INDEX(СПЛИТ!D:D,MATCH(E6,СПЛИТ!B:B,0))</f>
        <v>0.6910185185185185</v>
      </c>
      <c r="I6" s="25">
        <f>INDEX(СПЛИТ!E:E,MATCH($E6,СПЛИТ!$B:$B,0))</f>
        <v>52</v>
      </c>
      <c r="J6" s="25">
        <f>INDEX(СПЛИТ!F:F,MATCH($E6,СПЛИТ!$B:$B,0))</f>
        <v>61</v>
      </c>
      <c r="K6" s="25">
        <f>INDEX(СПЛИТ!G:G,MATCH($E6,СПЛИТ!$B:$B,0))</f>
        <v>62</v>
      </c>
      <c r="L6" s="25">
        <f>INDEX(СПЛИТ!H:H,MATCH($E6,СПЛИТ!$B:$B,0))</f>
        <v>32</v>
      </c>
      <c r="M6" s="25">
        <f>INDEX(СПЛИТ!I:I,MATCH($E6,СПЛИТ!$B:$B,0))</f>
        <v>34</v>
      </c>
      <c r="N6" s="25">
        <f>INDEX(СПЛИТ!J:J,MATCH($E6,СПЛИТ!$B:$B,0))</f>
        <v>40</v>
      </c>
      <c r="O6" s="25">
        <f>INDEX(СПЛИТ!K:K,MATCH($E6,СПЛИТ!$B:$B,0))</f>
        <v>0</v>
      </c>
      <c r="P6" s="25">
        <f>INDEX(СПЛИТ!L:L,MATCH($E6,СПЛИТ!$B:$B,0))</f>
        <v>0</v>
      </c>
      <c r="Q6" s="25">
        <f>INDEX(СПЛИТ!M:M,MATCH($E6,СПЛИТ!$B:$B,0))</f>
        <v>0</v>
      </c>
      <c r="R6" s="25">
        <f>INDEX(СПЛИТ!N:N,MATCH($E6,СПЛИТ!$B:$B,0))</f>
        <v>0</v>
      </c>
      <c r="S6" s="25">
        <f>INDEX(СПЛИТ!O:O,MATCH($E6,СПЛИТ!$B:$B,0))</f>
        <v>0</v>
      </c>
      <c r="T6" s="25">
        <f>INDEX(СПЛИТ!P:P,MATCH($E6,СПЛИТ!$B:$B,0))</f>
        <v>0</v>
      </c>
      <c r="U6" s="25">
        <f>INDEX(СПЛИТ!Q:Q,MATCH($E6,СПЛИТ!$B:$B,0))</f>
        <v>0</v>
      </c>
      <c r="V6" s="25">
        <f>INDEX(СПЛИТ!R:R,MATCH($E6,СПЛИТ!$B:$B,0))</f>
        <v>0</v>
      </c>
      <c r="W6" s="25">
        <f>INDEX(СПЛИТ!S:S,MATCH($E6,СПЛИТ!$B:$B,0))</f>
        <v>0</v>
      </c>
      <c r="X6" s="25">
        <f>INDEX(СПЛИТ!T:T,MATCH($E6,СПЛИТ!$B:$B,0))</f>
        <v>0</v>
      </c>
      <c r="Y6" s="25">
        <f>INDEX(СПЛИТ!U:U,MATCH($E6,СПЛИТ!$B:$B,0))</f>
        <v>0</v>
      </c>
      <c r="Z6" s="25">
        <f>INDEX(СПЛИТ!V:V,MATCH($E6,СПЛИТ!$B:$B,0))</f>
        <v>0</v>
      </c>
      <c r="AA6" s="25">
        <f>INDEX(СПЛИТ!W:W,MATCH($E6,СПЛИТ!$B:$B,0))</f>
        <v>0</v>
      </c>
      <c r="AB6" s="25">
        <f>INDEX(СПЛИТ!X:X,MATCH($E6,СПЛИТ!$B:$B,0))</f>
        <v>0</v>
      </c>
      <c r="AC6" s="35"/>
      <c r="AD6" s="25">
        <f t="shared" si="0"/>
        <v>0</v>
      </c>
      <c r="AE6" s="25">
        <f t="shared" si="3"/>
        <v>2</v>
      </c>
      <c r="AF6" s="50">
        <f t="shared" si="4"/>
        <v>0.006944444444444444</v>
      </c>
      <c r="AG6" s="35"/>
      <c r="AH6" s="25">
        <f t="shared" si="1"/>
        <v>1</v>
      </c>
      <c r="AI6" s="25">
        <f t="shared" si="2"/>
        <v>1</v>
      </c>
      <c r="AJ6" s="25">
        <f t="shared" si="2"/>
        <v>0</v>
      </c>
      <c r="AK6" s="25">
        <f t="shared" si="2"/>
        <v>1</v>
      </c>
      <c r="AL6" s="25">
        <f t="shared" si="2"/>
        <v>0</v>
      </c>
      <c r="AM6" s="25">
        <f t="shared" si="2"/>
        <v>0</v>
      </c>
      <c r="AN6" s="25">
        <f t="shared" si="2"/>
        <v>0</v>
      </c>
      <c r="AO6" s="25">
        <f t="shared" si="2"/>
        <v>0</v>
      </c>
      <c r="AP6" s="25">
        <f t="shared" si="2"/>
        <v>0</v>
      </c>
      <c r="AQ6" s="25">
        <f t="shared" si="2"/>
        <v>1</v>
      </c>
      <c r="AR6" s="25">
        <f t="shared" si="2"/>
        <v>0</v>
      </c>
      <c r="AS6" s="25">
        <f t="shared" si="2"/>
        <v>0</v>
      </c>
      <c r="AT6" s="50">
        <f t="shared" si="5"/>
        <v>0.08333333333333333</v>
      </c>
      <c r="AU6" s="25">
        <f t="shared" si="6"/>
        <v>3</v>
      </c>
      <c r="AV6" s="99"/>
      <c r="AW6" s="99"/>
      <c r="AX6" s="99">
        <v>1</v>
      </c>
      <c r="AY6" s="99"/>
      <c r="AZ6" s="99"/>
      <c r="BA6" s="99"/>
      <c r="BB6" s="99">
        <v>1</v>
      </c>
      <c r="BC6" s="99"/>
      <c r="BD6" s="99"/>
      <c r="BE6" s="99"/>
      <c r="BF6" s="99">
        <v>1</v>
      </c>
      <c r="BG6" s="99"/>
      <c r="BH6" s="99"/>
      <c r="BI6" s="99">
        <v>1</v>
      </c>
      <c r="BJ6" s="50">
        <f t="shared" si="7"/>
        <v>0</v>
      </c>
      <c r="BK6" s="27"/>
      <c r="BL6" s="50">
        <f t="shared" si="8"/>
        <v>0.09027777777777778</v>
      </c>
      <c r="BM6" s="139">
        <f aca="true" t="shared" si="9" ref="BM6:BM31">H6-G6</f>
        <v>0.08484953703703701</v>
      </c>
      <c r="BN6" s="141">
        <f aca="true" t="shared" si="10" ref="BN6:BN31">BM6+BL6</f>
        <v>0.1751273148148148</v>
      </c>
      <c r="BO6" s="88" t="s">
        <v>266</v>
      </c>
    </row>
    <row r="7" spans="1:67" ht="38.25">
      <c r="A7" s="46" t="s">
        <v>84</v>
      </c>
      <c r="B7" s="33" t="str">
        <f>INDEX(ЗАЯВКА!E:E,MATCH(A7,ЗАЯВКА!A:A,0))</f>
        <v>Тута
Тарасова Анастасия/ 
Тупицына Мария</v>
      </c>
      <c r="C7" s="34" t="str">
        <f>INDEX(ЗАЯВКА!I:I,MATCH(A7,ЗАЯВКА!A:A,0))</f>
        <v>L_СМ</v>
      </c>
      <c r="D7" s="34" t="str">
        <f>INDEX(ЗАЯВКА!H:H,MATCH(A7,ЗАЯВКА!A:A,0))</f>
        <v> - </v>
      </c>
      <c r="E7" s="34">
        <f>INDEX(ЗАЯВКА!C:C,MATCH(A7,ЗАЯВКА!A:A,0))</f>
        <v>4509583</v>
      </c>
      <c r="F7" s="34">
        <f>INDEX(ЗАЯВКА!D:D,MATCH(A7,ЗАЯВКА!A:A,0))</f>
        <v>6</v>
      </c>
      <c r="G7" s="27">
        <f>INDEX(СПЛИТ!C:C,MATCH(E7,СПЛИТ!B:B,0))</f>
        <v>0.5172569444444445</v>
      </c>
      <c r="H7" s="27">
        <f>INDEX(СПЛИТ!D:D,MATCH(E7,СПЛИТ!B:B,0))</f>
        <v>0.5888078703703704</v>
      </c>
      <c r="I7" s="25">
        <f>INDEX(СПЛИТ!E:E,MATCH($E7,СПЛИТ!$B:$B,0))</f>
        <v>52</v>
      </c>
      <c r="J7" s="25">
        <f>INDEX(СПЛИТ!F:F,MATCH($E7,СПЛИТ!$B:$B,0))</f>
        <v>61</v>
      </c>
      <c r="K7" s="25">
        <f>INDEX(СПЛИТ!G:G,MATCH($E7,СПЛИТ!$B:$B,0))</f>
        <v>62</v>
      </c>
      <c r="L7" s="25">
        <f>INDEX(СПЛИТ!H:H,MATCH($E7,СПЛИТ!$B:$B,0))</f>
        <v>40</v>
      </c>
      <c r="M7" s="25">
        <f>INDEX(СПЛИТ!I:I,MATCH($E7,СПЛИТ!$B:$B,0))</f>
        <v>36</v>
      </c>
      <c r="N7" s="25">
        <f>INDEX(СПЛИТ!J:J,MATCH($E7,СПЛИТ!$B:$B,0))</f>
        <v>38</v>
      </c>
      <c r="O7" s="25">
        <f>INDEX(СПЛИТ!K:K,MATCH($E7,СПЛИТ!$B:$B,0))</f>
        <v>32</v>
      </c>
      <c r="P7" s="25">
        <f>INDEX(СПЛИТ!L:L,MATCH($E7,СПЛИТ!$B:$B,0))</f>
        <v>34</v>
      </c>
      <c r="Q7" s="25">
        <f>INDEX(СПЛИТ!M:M,MATCH($E7,СПЛИТ!$B:$B,0))</f>
        <v>33</v>
      </c>
      <c r="R7" s="25">
        <f>INDEX(СПЛИТ!N:N,MATCH($E7,СПЛИТ!$B:$B,0))</f>
        <v>42</v>
      </c>
      <c r="S7" s="25">
        <f>INDEX(СПЛИТ!O:O,MATCH($E7,СПЛИТ!$B:$B,0))</f>
        <v>41</v>
      </c>
      <c r="T7" s="25">
        <f>INDEX(СПЛИТ!P:P,MATCH($E7,СПЛИТ!$B:$B,0))</f>
        <v>37</v>
      </c>
      <c r="U7" s="25">
        <f>INDEX(СПЛИТ!Q:Q,MATCH($E7,СПЛИТ!$B:$B,0))</f>
        <v>39</v>
      </c>
      <c r="V7" s="25">
        <f>INDEX(СПЛИТ!R:R,MATCH($E7,СПЛИТ!$B:$B,0))</f>
        <v>31</v>
      </c>
      <c r="W7" s="25">
        <f>INDEX(СПЛИТ!S:S,MATCH($E7,СПЛИТ!$B:$B,0))</f>
        <v>35</v>
      </c>
      <c r="X7" s="25">
        <f>INDEX(СПЛИТ!T:T,MATCH($E7,СПЛИТ!$B:$B,0))</f>
        <v>0</v>
      </c>
      <c r="Y7" s="25">
        <f>INDEX(СПЛИТ!U:U,MATCH($E7,СПЛИТ!$B:$B,0))</f>
        <v>0</v>
      </c>
      <c r="Z7" s="25">
        <f>INDEX(СПЛИТ!V:V,MATCH($E7,СПЛИТ!$B:$B,0))</f>
        <v>0</v>
      </c>
      <c r="AA7" s="25">
        <f>INDEX(СПЛИТ!W:W,MATCH($E7,СПЛИТ!$B:$B,0))</f>
        <v>0</v>
      </c>
      <c r="AB7" s="25">
        <f>INDEX(СПЛИТ!X:X,MATCH($E7,СПЛИТ!$B:$B,0))</f>
        <v>0</v>
      </c>
      <c r="AC7" s="35"/>
      <c r="AD7" s="25">
        <f t="shared" si="0"/>
        <v>0</v>
      </c>
      <c r="AE7" s="25">
        <f t="shared" si="3"/>
        <v>2</v>
      </c>
      <c r="AF7" s="50">
        <f t="shared" si="4"/>
        <v>0.006944444444444444</v>
      </c>
      <c r="AG7" s="35"/>
      <c r="AH7" s="25">
        <f t="shared" si="1"/>
        <v>1</v>
      </c>
      <c r="AI7" s="25">
        <f t="shared" si="2"/>
        <v>1</v>
      </c>
      <c r="AJ7" s="25">
        <f t="shared" si="2"/>
        <v>1</v>
      </c>
      <c r="AK7" s="25">
        <f t="shared" si="2"/>
        <v>1</v>
      </c>
      <c r="AL7" s="25">
        <f t="shared" si="2"/>
        <v>1</v>
      </c>
      <c r="AM7" s="25">
        <f t="shared" si="2"/>
        <v>1</v>
      </c>
      <c r="AN7" s="25">
        <f t="shared" si="2"/>
        <v>1</v>
      </c>
      <c r="AO7" s="25">
        <f t="shared" si="2"/>
        <v>1</v>
      </c>
      <c r="AP7" s="25">
        <f t="shared" si="2"/>
        <v>1</v>
      </c>
      <c r="AQ7" s="25">
        <f t="shared" si="2"/>
        <v>1</v>
      </c>
      <c r="AR7" s="25">
        <f t="shared" si="2"/>
        <v>1</v>
      </c>
      <c r="AS7" s="25">
        <f t="shared" si="2"/>
        <v>1</v>
      </c>
      <c r="AT7" s="50">
        <f t="shared" si="5"/>
        <v>0</v>
      </c>
      <c r="AU7" s="25">
        <f t="shared" si="6"/>
        <v>6</v>
      </c>
      <c r="AV7" s="99"/>
      <c r="AW7" s="99"/>
      <c r="AX7" s="99"/>
      <c r="AY7" s="99">
        <v>1</v>
      </c>
      <c r="AZ7" s="99"/>
      <c r="BA7" s="99"/>
      <c r="BB7" s="99"/>
      <c r="BC7" s="99">
        <v>1</v>
      </c>
      <c r="BD7" s="99">
        <v>1</v>
      </c>
      <c r="BE7" s="99"/>
      <c r="BF7" s="99">
        <v>0</v>
      </c>
      <c r="BG7" s="99">
        <v>1</v>
      </c>
      <c r="BH7" s="99"/>
      <c r="BI7" s="99"/>
      <c r="BJ7" s="50">
        <f t="shared" si="7"/>
        <v>0</v>
      </c>
      <c r="BK7" s="27"/>
      <c r="BL7" s="50">
        <f t="shared" si="8"/>
        <v>0.006944444444444444</v>
      </c>
      <c r="BM7" s="139">
        <f t="shared" si="9"/>
        <v>0.07155092592592593</v>
      </c>
      <c r="BN7" s="141">
        <f t="shared" si="10"/>
        <v>0.07849537037037038</v>
      </c>
      <c r="BO7" s="88"/>
    </row>
    <row r="8" spans="1:67" ht="38.25">
      <c r="A8" s="46" t="s">
        <v>85</v>
      </c>
      <c r="B8" s="33" t="str">
        <f>INDEX(ЗАЯВКА!E:E,MATCH(A8,ЗАЯВКА!A:A,0))</f>
        <v>Круги на воде
Елагина Нелли/ 
Иванцов Максим</v>
      </c>
      <c r="C8" s="34" t="str">
        <f>INDEX(ЗАЯВКА!I:I,MATCH(A8,ЗАЯВКА!A:A,0))</f>
        <v>L_СМ</v>
      </c>
      <c r="D8" s="34" t="str">
        <f>INDEX(ЗАЯВКА!H:H,MATCH(A8,ЗАЯВКА!A:A,0))</f>
        <v>СТУД</v>
      </c>
      <c r="E8" s="34">
        <f>INDEX(ЗАЯВКА!C:C,MATCH(A8,ЗАЯВКА!A:A,0))</f>
        <v>4711552</v>
      </c>
      <c r="F8" s="34">
        <f>INDEX(ЗАЯВКА!D:D,MATCH(A8,ЗАЯВКА!A:A,0))</f>
        <v>1</v>
      </c>
      <c r="G8" s="27">
        <f>INDEX(СПЛИТ!C:C,MATCH(E8,СПЛИТ!B:B,0))</f>
        <v>0.5173032407407407</v>
      </c>
      <c r="H8" s="27">
        <f>INDEX(СПЛИТ!D:D,MATCH(E8,СПЛИТ!B:B,0))</f>
        <v>0.5855208333333334</v>
      </c>
      <c r="I8" s="25">
        <f>INDEX(СПЛИТ!E:E,MATCH($E8,СПЛИТ!$B:$B,0))</f>
        <v>40</v>
      </c>
      <c r="J8" s="25">
        <f>INDEX(СПЛИТ!F:F,MATCH($E8,СПЛИТ!$B:$B,0))</f>
        <v>32</v>
      </c>
      <c r="K8" s="25">
        <f>INDEX(СПЛИТ!G:G,MATCH($E8,СПЛИТ!$B:$B,0))</f>
        <v>34</v>
      </c>
      <c r="L8" s="25">
        <f>INDEX(СПЛИТ!H:H,MATCH($E8,СПЛИТ!$B:$B,0))</f>
        <v>33</v>
      </c>
      <c r="M8" s="25">
        <f>INDEX(СПЛИТ!I:I,MATCH($E8,СПЛИТ!$B:$B,0))</f>
        <v>42</v>
      </c>
      <c r="N8" s="25">
        <f>INDEX(СПЛИТ!J:J,MATCH($E8,СПЛИТ!$B:$B,0))</f>
        <v>37</v>
      </c>
      <c r="O8" s="25">
        <f>INDEX(СПЛИТ!K:K,MATCH($E8,СПЛИТ!$B:$B,0))</f>
        <v>39</v>
      </c>
      <c r="P8" s="25">
        <f>INDEX(СПЛИТ!L:L,MATCH($E8,СПЛИТ!$B:$B,0))</f>
        <v>31</v>
      </c>
      <c r="Q8" s="25">
        <f>INDEX(СПЛИТ!M:M,MATCH($E8,СПЛИТ!$B:$B,0))</f>
        <v>35</v>
      </c>
      <c r="R8" s="25">
        <f>INDEX(СПЛИТ!N:N,MATCH($E8,СПЛИТ!$B:$B,0))</f>
        <v>38</v>
      </c>
      <c r="S8" s="25">
        <f>INDEX(СПЛИТ!O:O,MATCH($E8,СПЛИТ!$B:$B,0))</f>
        <v>36</v>
      </c>
      <c r="T8" s="25">
        <f>INDEX(СПЛИТ!P:P,MATCH($E8,СПЛИТ!$B:$B,0))</f>
        <v>0</v>
      </c>
      <c r="U8" s="25">
        <f>INDEX(СПЛИТ!Q:Q,MATCH($E8,СПЛИТ!$B:$B,0))</f>
        <v>0</v>
      </c>
      <c r="V8" s="25">
        <f>INDEX(СПЛИТ!R:R,MATCH($E8,СПЛИТ!$B:$B,0))</f>
        <v>0</v>
      </c>
      <c r="W8" s="25">
        <f>INDEX(СПЛИТ!S:S,MATCH($E8,СПЛИТ!$B:$B,0))</f>
        <v>0</v>
      </c>
      <c r="X8" s="25">
        <f>INDEX(СПЛИТ!T:T,MATCH($E8,СПЛИТ!$B:$B,0))</f>
        <v>0</v>
      </c>
      <c r="Y8" s="25">
        <f>INDEX(СПЛИТ!U:U,MATCH($E8,СПЛИТ!$B:$B,0))</f>
        <v>0</v>
      </c>
      <c r="Z8" s="25">
        <f>INDEX(СПЛИТ!V:V,MATCH($E8,СПЛИТ!$B:$B,0))</f>
        <v>0</v>
      </c>
      <c r="AA8" s="25">
        <f>INDEX(СПЛИТ!W:W,MATCH($E8,СПЛИТ!$B:$B,0))</f>
        <v>0</v>
      </c>
      <c r="AB8" s="25">
        <f>INDEX(СПЛИТ!X:X,MATCH($E8,СПЛИТ!$B:$B,0))</f>
        <v>0</v>
      </c>
      <c r="AC8" s="35"/>
      <c r="AD8" s="25">
        <f t="shared" si="0"/>
        <v>0</v>
      </c>
      <c r="AE8" s="25">
        <f t="shared" si="3"/>
        <v>0</v>
      </c>
      <c r="AF8" s="50">
        <f t="shared" si="4"/>
        <v>0.013888888888888888</v>
      </c>
      <c r="AG8" s="35"/>
      <c r="AH8" s="25">
        <f t="shared" si="1"/>
        <v>1</v>
      </c>
      <c r="AI8" s="25">
        <f t="shared" si="2"/>
        <v>1</v>
      </c>
      <c r="AJ8" s="25">
        <f t="shared" si="2"/>
        <v>1</v>
      </c>
      <c r="AK8" s="25">
        <f t="shared" si="2"/>
        <v>1</v>
      </c>
      <c r="AL8" s="25">
        <f t="shared" si="2"/>
        <v>1</v>
      </c>
      <c r="AM8" s="25">
        <f t="shared" si="2"/>
        <v>1</v>
      </c>
      <c r="AN8" s="25">
        <f t="shared" si="2"/>
        <v>1</v>
      </c>
      <c r="AO8" s="25">
        <f t="shared" si="2"/>
        <v>1</v>
      </c>
      <c r="AP8" s="25">
        <f t="shared" si="2"/>
        <v>1</v>
      </c>
      <c r="AQ8" s="25">
        <f t="shared" si="2"/>
        <v>1</v>
      </c>
      <c r="AR8" s="25">
        <f t="shared" si="2"/>
        <v>0</v>
      </c>
      <c r="AS8" s="25">
        <f t="shared" si="2"/>
        <v>1</v>
      </c>
      <c r="AT8" s="50">
        <f t="shared" si="5"/>
        <v>0.010416666666666666</v>
      </c>
      <c r="AU8" s="25">
        <f t="shared" si="6"/>
        <v>1</v>
      </c>
      <c r="AV8" s="99"/>
      <c r="AW8" s="99"/>
      <c r="AX8" s="99"/>
      <c r="AY8" s="99">
        <v>1</v>
      </c>
      <c r="AZ8" s="99"/>
      <c r="BA8" s="99"/>
      <c r="BB8" s="99">
        <v>1</v>
      </c>
      <c r="BC8" s="99"/>
      <c r="BD8" s="99">
        <v>1</v>
      </c>
      <c r="BE8" s="99"/>
      <c r="BF8" s="99"/>
      <c r="BG8" s="99">
        <v>0</v>
      </c>
      <c r="BH8" s="99">
        <v>1</v>
      </c>
      <c r="BI8" s="99"/>
      <c r="BJ8" s="50">
        <f t="shared" si="7"/>
        <v>0</v>
      </c>
      <c r="BK8" s="27"/>
      <c r="BL8" s="50">
        <f t="shared" si="8"/>
        <v>0.024305555555555552</v>
      </c>
      <c r="BM8" s="139">
        <f t="shared" si="9"/>
        <v>0.06821759259259264</v>
      </c>
      <c r="BN8" s="141">
        <f t="shared" si="10"/>
        <v>0.09252314814814819</v>
      </c>
      <c r="BO8" s="88"/>
    </row>
    <row r="9" spans="1:67" ht="38.25">
      <c r="A9" s="46" t="s">
        <v>86</v>
      </c>
      <c r="B9" s="33" t="str">
        <f>INDEX(ЗАЯВКА!E:E,MATCH(A9,ЗАЯВКА!A:A,0))</f>
        <v>Торт
Алексеенко Анастасия/ 
Борисов Андрей</v>
      </c>
      <c r="C9" s="34" t="str">
        <f>INDEX(ЗАЯВКА!I:I,MATCH(A9,ЗАЯВКА!A:A,0))</f>
        <v>L_СМ</v>
      </c>
      <c r="D9" s="34" t="str">
        <f>INDEX(ЗАЯВКА!H:H,MATCH(A9,ЗАЯВКА!A:A,0))</f>
        <v>СТУД</v>
      </c>
      <c r="E9" s="34">
        <f>INDEX(ЗАЯВКА!C:C,MATCH(A9,ЗАЯВКА!A:A,0))</f>
        <v>4851138</v>
      </c>
      <c r="F9" s="34">
        <f>INDEX(ЗАЯВКА!D:D,MATCH(A9,ЗАЯВКА!A:A,0))</f>
        <v>5</v>
      </c>
      <c r="G9" s="27">
        <f>INDEX(СПЛИТ!C:C,MATCH(E9,СПЛИТ!B:B,0))</f>
        <v>0.6123148148148149</v>
      </c>
      <c r="H9" s="27">
        <f>INDEX(СПЛИТ!D:D,MATCH(E9,СПЛИТ!B:B,0))</f>
        <v>0.6819097222222222</v>
      </c>
      <c r="I9" s="25">
        <f>INDEX(СПЛИТ!E:E,MATCH($E9,СПЛИТ!$B:$B,0))</f>
        <v>61</v>
      </c>
      <c r="J9" s="25">
        <f>INDEX(СПЛИТ!F:F,MATCH($E9,СПЛИТ!$B:$B,0))</f>
        <v>33</v>
      </c>
      <c r="K9" s="25">
        <f>INDEX(СПЛИТ!G:G,MATCH($E9,СПЛИТ!$B:$B,0))</f>
        <v>34</v>
      </c>
      <c r="L9" s="25">
        <f>INDEX(СПЛИТ!H:H,MATCH($E9,СПЛИТ!$B:$B,0))</f>
        <v>42</v>
      </c>
      <c r="M9" s="25">
        <f>INDEX(СПЛИТ!I:I,MATCH($E9,СПЛИТ!$B:$B,0))</f>
        <v>41</v>
      </c>
      <c r="N9" s="25">
        <f>INDEX(СПЛИТ!J:J,MATCH($E9,СПЛИТ!$B:$B,0))</f>
        <v>37</v>
      </c>
      <c r="O9" s="25">
        <f>INDEX(СПЛИТ!K:K,MATCH($E9,СПЛИТ!$B:$B,0))</f>
        <v>39</v>
      </c>
      <c r="P9" s="25">
        <f>INDEX(СПЛИТ!L:L,MATCH($E9,СПЛИТ!$B:$B,0))</f>
        <v>35</v>
      </c>
      <c r="Q9" s="25">
        <f>INDEX(СПЛИТ!M:M,MATCH($E9,СПЛИТ!$B:$B,0))</f>
        <v>31</v>
      </c>
      <c r="R9" s="25">
        <f>INDEX(СПЛИТ!N:N,MATCH($E9,СПЛИТ!$B:$B,0))</f>
        <v>36</v>
      </c>
      <c r="S9" s="25">
        <f>INDEX(СПЛИТ!O:O,MATCH($E9,СПЛИТ!$B:$B,0))</f>
        <v>38</v>
      </c>
      <c r="T9" s="25">
        <f>INDEX(СПЛИТ!P:P,MATCH($E9,СПЛИТ!$B:$B,0))</f>
        <v>32</v>
      </c>
      <c r="U9" s="25">
        <f>INDEX(СПЛИТ!Q:Q,MATCH($E9,СПЛИТ!$B:$B,0))</f>
        <v>0</v>
      </c>
      <c r="V9" s="25">
        <f>INDEX(СПЛИТ!R:R,MATCH($E9,СПЛИТ!$B:$B,0))</f>
        <v>0</v>
      </c>
      <c r="W9" s="25">
        <f>INDEX(СПЛИТ!S:S,MATCH($E9,СПЛИТ!$B:$B,0))</f>
        <v>0</v>
      </c>
      <c r="X9" s="25">
        <f>INDEX(СПЛИТ!T:T,MATCH($E9,СПЛИТ!$B:$B,0))</f>
        <v>0</v>
      </c>
      <c r="Y9" s="25">
        <f>INDEX(СПЛИТ!U:U,MATCH($E9,СПЛИТ!$B:$B,0))</f>
        <v>0</v>
      </c>
      <c r="Z9" s="25">
        <f>INDEX(СПЛИТ!V:V,MATCH($E9,СПЛИТ!$B:$B,0))</f>
        <v>0</v>
      </c>
      <c r="AA9" s="25">
        <f>INDEX(СПЛИТ!W:W,MATCH($E9,СПЛИТ!$B:$B,0))</f>
        <v>0</v>
      </c>
      <c r="AB9" s="25">
        <f>INDEX(СПЛИТ!X:X,MATCH($E9,СПЛИТ!$B:$B,0))</f>
        <v>0</v>
      </c>
      <c r="AC9" s="35"/>
      <c r="AD9" s="25">
        <f t="shared" si="0"/>
        <v>0</v>
      </c>
      <c r="AE9" s="25">
        <f t="shared" si="3"/>
        <v>0</v>
      </c>
      <c r="AF9" s="50">
        <f t="shared" si="4"/>
        <v>0.013888888888888888</v>
      </c>
      <c r="AG9" s="35"/>
      <c r="AH9" s="25">
        <f t="shared" si="1"/>
        <v>1</v>
      </c>
      <c r="AI9" s="25">
        <f t="shared" si="2"/>
        <v>1</v>
      </c>
      <c r="AJ9" s="25">
        <f t="shared" si="2"/>
        <v>1</v>
      </c>
      <c r="AK9" s="25">
        <f t="shared" si="2"/>
        <v>1</v>
      </c>
      <c r="AL9" s="25">
        <f t="shared" si="2"/>
        <v>1</v>
      </c>
      <c r="AM9" s="25">
        <f t="shared" si="2"/>
        <v>1</v>
      </c>
      <c r="AN9" s="25">
        <f t="shared" si="2"/>
        <v>1</v>
      </c>
      <c r="AO9" s="25">
        <f t="shared" si="2"/>
        <v>1</v>
      </c>
      <c r="AP9" s="25">
        <f t="shared" si="2"/>
        <v>1</v>
      </c>
      <c r="AQ9" s="25">
        <f t="shared" si="2"/>
        <v>0</v>
      </c>
      <c r="AR9" s="25">
        <f t="shared" si="2"/>
        <v>1</v>
      </c>
      <c r="AS9" s="25">
        <f t="shared" si="2"/>
        <v>1</v>
      </c>
      <c r="AT9" s="50">
        <f t="shared" si="5"/>
        <v>0.010416666666666666</v>
      </c>
      <c r="AU9" s="25">
        <f t="shared" si="6"/>
        <v>5</v>
      </c>
      <c r="AV9" s="99"/>
      <c r="AW9" s="99"/>
      <c r="AX9" s="99">
        <v>1</v>
      </c>
      <c r="AY9" s="99"/>
      <c r="AZ9" s="99"/>
      <c r="BA9" s="99"/>
      <c r="BB9" s="99"/>
      <c r="BC9" s="99"/>
      <c r="BD9" s="99">
        <v>1</v>
      </c>
      <c r="BE9" s="99"/>
      <c r="BF9" s="99">
        <v>1</v>
      </c>
      <c r="BG9" s="99"/>
      <c r="BH9" s="99"/>
      <c r="BI9" s="99">
        <v>1</v>
      </c>
      <c r="BJ9" s="50">
        <f t="shared" si="7"/>
        <v>0.03125</v>
      </c>
      <c r="BK9" s="27"/>
      <c r="BL9" s="50">
        <f t="shared" si="8"/>
        <v>0.05555555555555555</v>
      </c>
      <c r="BM9" s="139">
        <f t="shared" si="9"/>
        <v>0.06959490740740737</v>
      </c>
      <c r="BN9" s="141">
        <f t="shared" si="10"/>
        <v>0.12515046296296292</v>
      </c>
      <c r="BO9" s="88"/>
    </row>
    <row r="10" spans="1:67" ht="38.25">
      <c r="A10" s="46" t="s">
        <v>87</v>
      </c>
      <c r="B10" s="33" t="str">
        <f>INDEX(ЗАЯВКА!E:E,MATCH(A10,ЗАЯВКА!A:A,0))</f>
        <v>Ки-Ку
Санькова Дарья/ 
Алексеева Алина</v>
      </c>
      <c r="C10" s="34" t="str">
        <f>INDEX(ЗАЯВКА!I:I,MATCH(A10,ЗАЯВКА!A:A,0))</f>
        <v>L_СМ</v>
      </c>
      <c r="D10" s="34" t="str">
        <f>INDEX(ЗАЯВКА!H:H,MATCH(A10,ЗАЯВКА!A:A,0))</f>
        <v>СТУД</v>
      </c>
      <c r="E10" s="34">
        <f>INDEX(ЗАЯВКА!C:C,MATCH(A10,ЗАЯВКА!A:A,0))</f>
        <v>4851128</v>
      </c>
      <c r="F10" s="34">
        <f>INDEX(ЗАЯВКА!D:D,MATCH(A10,ЗАЯВКА!A:A,0))</f>
        <v>5</v>
      </c>
      <c r="G10" s="27">
        <f>INDEX(СПЛИТ!C:C,MATCH(E10,СПЛИТ!B:B,0))</f>
        <v>0.5220138888888889</v>
      </c>
      <c r="H10" s="27">
        <f>INDEX(СПЛИТ!D:D,MATCH(E10,СПЛИТ!B:B,0))</f>
        <v>0.5823032407407408</v>
      </c>
      <c r="I10" s="25">
        <f>INDEX(СПЛИТ!E:E,MATCH($E10,СПЛИТ!$B:$B,0))</f>
        <v>40</v>
      </c>
      <c r="J10" s="25">
        <f>INDEX(СПЛИТ!F:F,MATCH($E10,СПЛИТ!$B:$B,0))</f>
        <v>32</v>
      </c>
      <c r="K10" s="25">
        <f>INDEX(СПЛИТ!G:G,MATCH($E10,СПЛИТ!$B:$B,0))</f>
        <v>34</v>
      </c>
      <c r="L10" s="25">
        <f>INDEX(СПЛИТ!H:H,MATCH($E10,СПЛИТ!$B:$B,0))</f>
        <v>33</v>
      </c>
      <c r="M10" s="25">
        <f>INDEX(СПЛИТ!I:I,MATCH($E10,СПЛИТ!$B:$B,0))</f>
        <v>41</v>
      </c>
      <c r="N10" s="25">
        <f>INDEX(СПЛИТ!J:J,MATCH($E10,СПЛИТ!$B:$B,0))</f>
        <v>37</v>
      </c>
      <c r="O10" s="25">
        <f>INDEX(СПЛИТ!K:K,MATCH($E10,СПЛИТ!$B:$B,0))</f>
        <v>39</v>
      </c>
      <c r="P10" s="25">
        <f>INDEX(СПЛИТ!L:L,MATCH($E10,СПЛИТ!$B:$B,0))</f>
        <v>35</v>
      </c>
      <c r="Q10" s="25">
        <f>INDEX(СПЛИТ!M:M,MATCH($E10,СПЛИТ!$B:$B,0))</f>
        <v>36</v>
      </c>
      <c r="R10" s="25">
        <f>INDEX(СПЛИТ!N:N,MATCH($E10,СПЛИТ!$B:$B,0))</f>
        <v>38</v>
      </c>
      <c r="S10" s="25">
        <f>INDEX(СПЛИТ!O:O,MATCH($E10,СПЛИТ!$B:$B,0))</f>
        <v>0</v>
      </c>
      <c r="T10" s="25">
        <f>INDEX(СПЛИТ!P:P,MATCH($E10,СПЛИТ!$B:$B,0))</f>
        <v>0</v>
      </c>
      <c r="U10" s="25">
        <f>INDEX(СПЛИТ!Q:Q,MATCH($E10,СПЛИТ!$B:$B,0))</f>
        <v>0</v>
      </c>
      <c r="V10" s="25">
        <f>INDEX(СПЛИТ!R:R,MATCH($E10,СПЛИТ!$B:$B,0))</f>
        <v>0</v>
      </c>
      <c r="W10" s="25">
        <f>INDEX(СПЛИТ!S:S,MATCH($E10,СПЛИТ!$B:$B,0))</f>
        <v>0</v>
      </c>
      <c r="X10" s="25">
        <f>INDEX(СПЛИТ!T:T,MATCH($E10,СПЛИТ!$B:$B,0))</f>
        <v>0</v>
      </c>
      <c r="Y10" s="25">
        <f>INDEX(СПЛИТ!U:U,MATCH($E10,СПЛИТ!$B:$B,0))</f>
        <v>0</v>
      </c>
      <c r="Z10" s="25">
        <f>INDEX(СПЛИТ!V:V,MATCH($E10,СПЛИТ!$B:$B,0))</f>
        <v>0</v>
      </c>
      <c r="AA10" s="25">
        <f>INDEX(СПЛИТ!W:W,MATCH($E10,СПЛИТ!$B:$B,0))</f>
        <v>0</v>
      </c>
      <c r="AB10" s="25">
        <f>INDEX(СПЛИТ!X:X,MATCH($E10,СПЛИТ!$B:$B,0))</f>
        <v>0</v>
      </c>
      <c r="AC10" s="35"/>
      <c r="AD10" s="25">
        <f t="shared" si="0"/>
        <v>0</v>
      </c>
      <c r="AE10" s="25">
        <f t="shared" si="3"/>
        <v>0</v>
      </c>
      <c r="AF10" s="50">
        <f t="shared" si="4"/>
        <v>0.013888888888888888</v>
      </c>
      <c r="AG10" s="35"/>
      <c r="AH10" s="25">
        <f t="shared" si="1"/>
        <v>1</v>
      </c>
      <c r="AI10" s="25">
        <f t="shared" si="2"/>
        <v>1</v>
      </c>
      <c r="AJ10" s="25">
        <f t="shared" si="2"/>
        <v>1</v>
      </c>
      <c r="AK10" s="25">
        <f t="shared" si="2"/>
        <v>1</v>
      </c>
      <c r="AL10" s="25">
        <f t="shared" si="2"/>
        <v>1</v>
      </c>
      <c r="AM10" s="25">
        <f t="shared" si="2"/>
        <v>1</v>
      </c>
      <c r="AN10" s="25">
        <f t="shared" si="2"/>
        <v>1</v>
      </c>
      <c r="AO10" s="25">
        <f t="shared" si="2"/>
        <v>1</v>
      </c>
      <c r="AP10" s="25">
        <f t="shared" si="2"/>
        <v>1</v>
      </c>
      <c r="AQ10" s="25">
        <f t="shared" si="2"/>
        <v>1</v>
      </c>
      <c r="AR10" s="25">
        <f t="shared" si="2"/>
        <v>1</v>
      </c>
      <c r="AS10" s="25">
        <f t="shared" si="2"/>
        <v>0</v>
      </c>
      <c r="AT10" s="50">
        <f t="shared" si="5"/>
        <v>0.010416666666666666</v>
      </c>
      <c r="AU10" s="25">
        <f t="shared" si="6"/>
        <v>5</v>
      </c>
      <c r="AV10" s="99"/>
      <c r="AW10" s="99"/>
      <c r="AX10" s="99">
        <v>1</v>
      </c>
      <c r="AY10" s="99"/>
      <c r="AZ10" s="99"/>
      <c r="BA10" s="99">
        <v>1</v>
      </c>
      <c r="BB10" s="99"/>
      <c r="BC10" s="99">
        <v>1</v>
      </c>
      <c r="BD10" s="99"/>
      <c r="BE10" s="99"/>
      <c r="BF10" s="99">
        <v>1</v>
      </c>
      <c r="BG10" s="99"/>
      <c r="BH10" s="99"/>
      <c r="BI10" s="99"/>
      <c r="BJ10" s="50">
        <f t="shared" si="7"/>
        <v>0.010416666666666666</v>
      </c>
      <c r="BK10" s="27"/>
      <c r="BL10" s="50">
        <f t="shared" si="8"/>
        <v>0.034722222222222224</v>
      </c>
      <c r="BM10" s="139">
        <f t="shared" si="9"/>
        <v>0.06028935185185191</v>
      </c>
      <c r="BN10" s="141">
        <f t="shared" si="10"/>
        <v>0.09501157407407414</v>
      </c>
      <c r="BO10" s="88"/>
    </row>
    <row r="11" spans="1:67" ht="38.25">
      <c r="A11" s="46" t="s">
        <v>88</v>
      </c>
      <c r="B11" s="33" t="str">
        <f>INDEX(ЗАЯВКА!E:E,MATCH(A11,ЗАЯВКА!A:A,0))</f>
        <v>скалолазки
Ворончагина Ксения/ 
Хасанова Валерия</v>
      </c>
      <c r="C11" s="34" t="str">
        <f>INDEX(ЗАЯВКА!I:I,MATCH(A11,ЗАЯВКА!A:A,0))</f>
        <v>L_СМ</v>
      </c>
      <c r="D11" s="34" t="str">
        <f>INDEX(ЗАЯВКА!H:H,MATCH(A11,ЗАЯВКА!A:A,0))</f>
        <v>СТУД</v>
      </c>
      <c r="E11" s="34">
        <f>INDEX(ЗАЯВКА!C:C,MATCH(A11,ЗАЯВКА!A:A,0))</f>
        <v>4707651</v>
      </c>
      <c r="F11" s="34">
        <f>INDEX(ЗАЯВКА!D:D,MATCH(A11,ЗАЯВКА!A:A,0))</f>
        <v>6</v>
      </c>
      <c r="G11" s="27">
        <f>INDEX(СПЛИТ!C:C,MATCH(E11,СПЛИТ!B:B,0))</f>
        <v>0.5214004629629629</v>
      </c>
      <c r="H11" s="27">
        <f>INDEX(СПЛИТ!D:D,MATCH(E11,СПЛИТ!B:B,0))</f>
        <v>0.5509027777777779</v>
      </c>
      <c r="I11" s="25">
        <f>INDEX(СПЛИТ!E:E,MATCH($E11,СПЛИТ!$B:$B,0))</f>
        <v>51</v>
      </c>
      <c r="J11" s="25">
        <f>INDEX(СПЛИТ!F:F,MATCH($E11,СПЛИТ!$B:$B,0))</f>
        <v>40</v>
      </c>
      <c r="K11" s="25">
        <f>INDEX(СПЛИТ!G:G,MATCH($E11,СПЛИТ!$B:$B,0))</f>
        <v>32</v>
      </c>
      <c r="L11" s="25">
        <f>INDEX(СПЛИТ!H:H,MATCH($E11,СПЛИТ!$B:$B,0))</f>
        <v>33</v>
      </c>
      <c r="M11" s="25">
        <f>INDEX(СПЛИТ!I:I,MATCH($E11,СПЛИТ!$B:$B,0))</f>
        <v>34</v>
      </c>
      <c r="N11" s="25">
        <f>INDEX(СПЛИТ!J:J,MATCH($E11,СПЛИТ!$B:$B,0))</f>
        <v>37</v>
      </c>
      <c r="O11" s="25">
        <f>INDEX(СПЛИТ!K:K,MATCH($E11,СПЛИТ!$B:$B,0))</f>
        <v>39</v>
      </c>
      <c r="P11" s="25">
        <f>INDEX(СПЛИТ!L:L,MATCH($E11,СПЛИТ!$B:$B,0))</f>
        <v>38</v>
      </c>
      <c r="Q11" s="25">
        <f>INDEX(СПЛИТ!M:M,MATCH($E11,СПЛИТ!$B:$B,0))</f>
        <v>36</v>
      </c>
      <c r="R11" s="25">
        <f>INDEX(СПЛИТ!N:N,MATCH($E11,СПЛИТ!$B:$B,0))</f>
        <v>0</v>
      </c>
      <c r="S11" s="25">
        <f>INDEX(СПЛИТ!O:O,MATCH($E11,СПЛИТ!$B:$B,0))</f>
        <v>0</v>
      </c>
      <c r="T11" s="25">
        <f>INDEX(СПЛИТ!P:P,MATCH($E11,СПЛИТ!$B:$B,0))</f>
        <v>0</v>
      </c>
      <c r="U11" s="25">
        <f>INDEX(СПЛИТ!Q:Q,MATCH($E11,СПЛИТ!$B:$B,0))</f>
        <v>0</v>
      </c>
      <c r="V11" s="25">
        <f>INDEX(СПЛИТ!R:R,MATCH($E11,СПЛИТ!$B:$B,0))</f>
        <v>0</v>
      </c>
      <c r="W11" s="25">
        <f>INDEX(СПЛИТ!S:S,MATCH($E11,СПЛИТ!$B:$B,0))</f>
        <v>0</v>
      </c>
      <c r="X11" s="25">
        <f>INDEX(СПЛИТ!T:T,MATCH($E11,СПЛИТ!$B:$B,0))</f>
        <v>0</v>
      </c>
      <c r="Y11" s="25">
        <f>INDEX(СПЛИТ!U:U,MATCH($E11,СПЛИТ!$B:$B,0))</f>
        <v>0</v>
      </c>
      <c r="Z11" s="25">
        <f>INDEX(СПЛИТ!V:V,MATCH($E11,СПЛИТ!$B:$B,0))</f>
        <v>0</v>
      </c>
      <c r="AA11" s="25">
        <f>INDEX(СПЛИТ!W:W,MATCH($E11,СПЛИТ!$B:$B,0))</f>
        <v>0</v>
      </c>
      <c r="AB11" s="25">
        <f>INDEX(СПЛИТ!X:X,MATCH($E11,СПЛИТ!$B:$B,0))</f>
        <v>0</v>
      </c>
      <c r="AC11" s="35"/>
      <c r="AD11" s="25">
        <f t="shared" si="0"/>
        <v>1</v>
      </c>
      <c r="AE11" s="25">
        <f t="shared" si="3"/>
        <v>0</v>
      </c>
      <c r="AF11" s="50">
        <f t="shared" si="4"/>
        <v>0.010416666666666666</v>
      </c>
      <c r="AG11" s="35"/>
      <c r="AH11" s="25">
        <f t="shared" si="1"/>
        <v>1</v>
      </c>
      <c r="AI11" s="25">
        <f t="shared" si="2"/>
        <v>1</v>
      </c>
      <c r="AJ11" s="25">
        <f t="shared" si="2"/>
        <v>1</v>
      </c>
      <c r="AK11" s="25">
        <f t="shared" si="2"/>
        <v>1</v>
      </c>
      <c r="AL11" s="25">
        <f t="shared" si="2"/>
        <v>0</v>
      </c>
      <c r="AM11" s="25">
        <f t="shared" si="2"/>
        <v>1</v>
      </c>
      <c r="AN11" s="25">
        <f t="shared" si="2"/>
        <v>1</v>
      </c>
      <c r="AO11" s="25">
        <f t="shared" si="2"/>
        <v>1</v>
      </c>
      <c r="AP11" s="25">
        <f t="shared" si="2"/>
        <v>1</v>
      </c>
      <c r="AQ11" s="25">
        <f t="shared" si="2"/>
        <v>1</v>
      </c>
      <c r="AR11" s="25">
        <f t="shared" si="2"/>
        <v>0</v>
      </c>
      <c r="AS11" s="25">
        <f t="shared" si="2"/>
        <v>0</v>
      </c>
      <c r="AT11" s="50">
        <f t="shared" si="5"/>
        <v>0.03125</v>
      </c>
      <c r="AU11" s="25">
        <f t="shared" si="6"/>
        <v>6</v>
      </c>
      <c r="AV11" s="99"/>
      <c r="AW11" s="99"/>
      <c r="AX11" s="99"/>
      <c r="AY11" s="99">
        <v>1</v>
      </c>
      <c r="AZ11" s="99"/>
      <c r="BA11" s="99"/>
      <c r="BB11" s="99"/>
      <c r="BC11" s="99">
        <v>1</v>
      </c>
      <c r="BD11" s="99">
        <v>1</v>
      </c>
      <c r="BE11" s="99"/>
      <c r="BF11" s="99"/>
      <c r="BG11" s="99">
        <v>1</v>
      </c>
      <c r="BH11" s="99"/>
      <c r="BI11" s="99"/>
      <c r="BJ11" s="50">
        <f t="shared" si="7"/>
        <v>0</v>
      </c>
      <c r="BK11" s="27"/>
      <c r="BL11" s="50">
        <f t="shared" si="8"/>
        <v>0.041666666666666664</v>
      </c>
      <c r="BM11" s="139">
        <f t="shared" si="9"/>
        <v>0.02950231481481491</v>
      </c>
      <c r="BN11" s="141">
        <f t="shared" si="10"/>
        <v>0.07116898148148157</v>
      </c>
      <c r="BO11" s="88"/>
    </row>
    <row r="12" spans="1:67" ht="38.25">
      <c r="A12" s="46" t="s">
        <v>89</v>
      </c>
      <c r="B12" s="33" t="str">
        <f>INDEX(ЗАЯВКА!E:E,MATCH(A12,ЗАЯВКА!A:A,0))</f>
        <v>Сократство
Винокурова Анна/ 
Давлетова Эльвира</v>
      </c>
      <c r="C12" s="34" t="str">
        <f>INDEX(ЗАЯВКА!I:I,MATCH(A12,ЗАЯВКА!A:A,0))</f>
        <v>L_СМ</v>
      </c>
      <c r="D12" s="34" t="str">
        <f>INDEX(ЗАЯВКА!H:H,MATCH(A12,ЗАЯВКА!A:A,0))</f>
        <v>СТУД</v>
      </c>
      <c r="E12" s="34">
        <f>INDEX(ЗАЯВКА!C:C,MATCH(A12,ЗАЯВКА!A:A,0))</f>
        <v>4707658</v>
      </c>
      <c r="F12" s="34">
        <f>INDEX(ЗАЯВКА!D:D,MATCH(A12,ЗАЯВКА!A:A,0))</f>
        <v>2</v>
      </c>
      <c r="G12" s="27">
        <f>INDEX(СПЛИТ!C:C,MATCH(E12,СПЛИТ!B:B,0))</f>
        <v>0.5567361111111111</v>
      </c>
      <c r="H12" s="27">
        <f>INDEX(СПЛИТ!D:D,MATCH(E12,СПЛИТ!B:B,0))</f>
        <v>0.5986342592592593</v>
      </c>
      <c r="I12" s="25">
        <f>INDEX(СПЛИТ!E:E,MATCH($E12,СПЛИТ!$B:$B,0))</f>
        <v>40</v>
      </c>
      <c r="J12" s="25">
        <f>INDEX(СПЛИТ!F:F,MATCH($E12,СПЛИТ!$B:$B,0))</f>
        <v>62</v>
      </c>
      <c r="K12" s="25">
        <f>INDEX(СПЛИТ!G:G,MATCH($E12,СПЛИТ!$B:$B,0))</f>
        <v>36</v>
      </c>
      <c r="L12" s="25">
        <f>INDEX(СПЛИТ!H:H,MATCH($E12,СПЛИТ!$B:$B,0))</f>
        <v>38</v>
      </c>
      <c r="M12" s="25">
        <f>INDEX(СПЛИТ!I:I,MATCH($E12,СПЛИТ!$B:$B,0))</f>
        <v>0</v>
      </c>
      <c r="N12" s="25">
        <f>INDEX(СПЛИТ!J:J,MATCH($E12,СПЛИТ!$B:$B,0))</f>
        <v>0</v>
      </c>
      <c r="O12" s="25">
        <f>INDEX(СПЛИТ!K:K,MATCH($E12,СПЛИТ!$B:$B,0))</f>
        <v>0</v>
      </c>
      <c r="P12" s="25">
        <f>INDEX(СПЛИТ!L:L,MATCH($E12,СПЛИТ!$B:$B,0))</f>
        <v>0</v>
      </c>
      <c r="Q12" s="25">
        <f>INDEX(СПЛИТ!M:M,MATCH($E12,СПЛИТ!$B:$B,0))</f>
        <v>0</v>
      </c>
      <c r="R12" s="25">
        <f>INDEX(СПЛИТ!N:N,MATCH($E12,СПЛИТ!$B:$B,0))</f>
        <v>0</v>
      </c>
      <c r="S12" s="25">
        <f>INDEX(СПЛИТ!O:O,MATCH($E12,СПЛИТ!$B:$B,0))</f>
        <v>0</v>
      </c>
      <c r="T12" s="25">
        <f>INDEX(СПЛИТ!P:P,MATCH($E12,СПЛИТ!$B:$B,0))</f>
        <v>0</v>
      </c>
      <c r="U12" s="25">
        <f>INDEX(СПЛИТ!Q:Q,MATCH($E12,СПЛИТ!$B:$B,0))</f>
        <v>0</v>
      </c>
      <c r="V12" s="25">
        <f>INDEX(СПЛИТ!R:R,MATCH($E12,СПЛИТ!$B:$B,0))</f>
        <v>0</v>
      </c>
      <c r="W12" s="25">
        <f>INDEX(СПЛИТ!S:S,MATCH($E12,СПЛИТ!$B:$B,0))</f>
        <v>0</v>
      </c>
      <c r="X12" s="25">
        <f>INDEX(СПЛИТ!T:T,MATCH($E12,СПЛИТ!$B:$B,0))</f>
        <v>0</v>
      </c>
      <c r="Y12" s="25">
        <f>INDEX(СПЛИТ!U:U,MATCH($E12,СПЛИТ!$B:$B,0))</f>
        <v>0</v>
      </c>
      <c r="Z12" s="25">
        <f>INDEX(СПЛИТ!V:V,MATCH($E12,СПЛИТ!$B:$B,0))</f>
        <v>0</v>
      </c>
      <c r="AA12" s="25">
        <f>INDEX(СПЛИТ!W:W,MATCH($E12,СПЛИТ!$B:$B,0))</f>
        <v>0</v>
      </c>
      <c r="AB12" s="25">
        <f>INDEX(СПЛИТ!X:X,MATCH($E12,СПЛИТ!$B:$B,0))</f>
        <v>0</v>
      </c>
      <c r="AC12" s="35"/>
      <c r="AD12" s="25">
        <f t="shared" si="0"/>
        <v>0</v>
      </c>
      <c r="AE12" s="25">
        <f t="shared" si="3"/>
        <v>0</v>
      </c>
      <c r="AF12" s="50">
        <f t="shared" si="4"/>
        <v>0.013888888888888888</v>
      </c>
      <c r="AG12" s="35"/>
      <c r="AH12" s="25">
        <f t="shared" si="1"/>
        <v>0</v>
      </c>
      <c r="AI12" s="25">
        <f t="shared" si="2"/>
        <v>0</v>
      </c>
      <c r="AJ12" s="25">
        <f t="shared" si="2"/>
        <v>0</v>
      </c>
      <c r="AK12" s="25">
        <f t="shared" si="2"/>
        <v>0</v>
      </c>
      <c r="AL12" s="25">
        <f t="shared" si="2"/>
        <v>0</v>
      </c>
      <c r="AM12" s="25">
        <f t="shared" si="2"/>
        <v>1</v>
      </c>
      <c r="AN12" s="25">
        <f t="shared" si="2"/>
        <v>0</v>
      </c>
      <c r="AO12" s="25">
        <f t="shared" si="2"/>
        <v>1</v>
      </c>
      <c r="AP12" s="25">
        <f t="shared" si="2"/>
        <v>0</v>
      </c>
      <c r="AQ12" s="25">
        <f t="shared" si="2"/>
        <v>1</v>
      </c>
      <c r="AR12" s="25">
        <f t="shared" si="2"/>
        <v>0</v>
      </c>
      <c r="AS12" s="25">
        <f t="shared" si="2"/>
        <v>0</v>
      </c>
      <c r="AT12" s="50">
        <f t="shared" si="5"/>
        <v>0.09375</v>
      </c>
      <c r="AU12" s="25">
        <f t="shared" si="6"/>
        <v>2</v>
      </c>
      <c r="AV12" s="99"/>
      <c r="AW12" s="99">
        <v>1</v>
      </c>
      <c r="AX12" s="99"/>
      <c r="AY12" s="99"/>
      <c r="AZ12" s="99">
        <v>1</v>
      </c>
      <c r="BA12" s="99"/>
      <c r="BB12" s="99"/>
      <c r="BC12" s="99"/>
      <c r="BD12" s="99" t="s">
        <v>247</v>
      </c>
      <c r="BE12" s="99">
        <v>1</v>
      </c>
      <c r="BF12" s="99"/>
      <c r="BG12" s="99">
        <v>1</v>
      </c>
      <c r="BH12" s="99"/>
      <c r="BI12" s="99"/>
      <c r="BJ12" s="50">
        <f t="shared" si="7"/>
        <v>0</v>
      </c>
      <c r="BK12" s="27"/>
      <c r="BL12" s="50">
        <f t="shared" si="8"/>
        <v>0.1076388888888889</v>
      </c>
      <c r="BM12" s="139">
        <f t="shared" si="9"/>
        <v>0.041898148148148184</v>
      </c>
      <c r="BN12" s="141">
        <f t="shared" si="10"/>
        <v>0.14953703703703708</v>
      </c>
      <c r="BO12" s="88"/>
    </row>
    <row r="13" spans="1:67" ht="38.25">
      <c r="A13" s="46" t="s">
        <v>96</v>
      </c>
      <c r="B13" s="33" t="str">
        <f>INDEX(ЗАЯВКА!E:E,MATCH(A13,ЗАЯВКА!A:A,0))</f>
        <v>МИСИСсипи
Королева Мария/ 
Одинцова Анастасия</v>
      </c>
      <c r="C13" s="34" t="str">
        <f>INDEX(ЗАЯВКА!I:I,MATCH(A13,ЗАЯВКА!A:A,0))</f>
        <v>L_СМ</v>
      </c>
      <c r="D13" s="34" t="str">
        <f>INDEX(ЗАЯВКА!H:H,MATCH(A13,ЗАЯВКА!A:A,0))</f>
        <v>СТУД</v>
      </c>
      <c r="E13" s="34">
        <f>INDEX(ЗАЯВКА!C:C,MATCH(A13,ЗАЯВКА!A:A,0))</f>
        <v>4509589</v>
      </c>
      <c r="F13" s="34">
        <f>INDEX(ЗАЯВКА!D:D,MATCH(A13,ЗАЯВКА!A:A,0))</f>
        <v>5</v>
      </c>
      <c r="G13" s="27">
        <f>INDEX(СПЛИТ!C:C,MATCH(E13,СПЛИТ!B:B,0))</f>
        <v>0.5664930555555555</v>
      </c>
      <c r="H13" s="27">
        <f>INDEX(СПЛИТ!D:D,MATCH(E13,СПЛИТ!B:B,0))</f>
        <v>0.6736805555555555</v>
      </c>
      <c r="I13" s="25">
        <f>INDEX(СПЛИТ!E:E,MATCH($E13,СПЛИТ!$B:$B,0))</f>
        <v>32</v>
      </c>
      <c r="J13" s="25">
        <f>INDEX(СПЛИТ!F:F,MATCH($E13,СПЛИТ!$B:$B,0))</f>
        <v>34</v>
      </c>
      <c r="K13" s="25">
        <f>INDEX(СПЛИТ!G:G,MATCH($E13,СПЛИТ!$B:$B,0))</f>
        <v>36</v>
      </c>
      <c r="L13" s="25">
        <f>INDEX(СПЛИТ!H:H,MATCH($E13,СПЛИТ!$B:$B,0))</f>
        <v>38</v>
      </c>
      <c r="M13" s="25">
        <f>INDEX(СПЛИТ!I:I,MATCH($E13,СПЛИТ!$B:$B,0))</f>
        <v>39</v>
      </c>
      <c r="N13" s="25">
        <f>INDEX(СПЛИТ!J:J,MATCH($E13,СПЛИТ!$B:$B,0))</f>
        <v>37</v>
      </c>
      <c r="O13" s="25">
        <f>INDEX(СПЛИТ!K:K,MATCH($E13,СПЛИТ!$B:$B,0))</f>
        <v>33</v>
      </c>
      <c r="P13" s="25">
        <f>INDEX(СПЛИТ!L:L,MATCH($E13,СПЛИТ!$B:$B,0))</f>
        <v>42</v>
      </c>
      <c r="Q13" s="25">
        <f>INDEX(СПЛИТ!M:M,MATCH($E13,СПЛИТ!$B:$B,0))</f>
        <v>41</v>
      </c>
      <c r="R13" s="25">
        <f>INDEX(СПЛИТ!N:N,MATCH($E13,СПЛИТ!$B:$B,0))</f>
        <v>40</v>
      </c>
      <c r="S13" s="25">
        <f>INDEX(СПЛИТ!O:O,MATCH($E13,СПЛИТ!$B:$B,0))</f>
        <v>62</v>
      </c>
      <c r="T13" s="25">
        <f>INDEX(СПЛИТ!P:P,MATCH($E13,СПЛИТ!$B:$B,0))</f>
        <v>62</v>
      </c>
      <c r="U13" s="25">
        <f>INDEX(СПЛИТ!Q:Q,MATCH($E13,СПЛИТ!$B:$B,0))</f>
        <v>0</v>
      </c>
      <c r="V13" s="25">
        <f>INDEX(СПЛИТ!R:R,MATCH($E13,СПЛИТ!$B:$B,0))</f>
        <v>0</v>
      </c>
      <c r="W13" s="25">
        <f>INDEX(СПЛИТ!S:S,MATCH($E13,СПЛИТ!$B:$B,0))</f>
        <v>0</v>
      </c>
      <c r="X13" s="25">
        <f>INDEX(СПЛИТ!T:T,MATCH($E13,СПЛИТ!$B:$B,0))</f>
        <v>0</v>
      </c>
      <c r="Y13" s="25">
        <f>INDEX(СПЛИТ!U:U,MATCH($E13,СПЛИТ!$B:$B,0))</f>
        <v>0</v>
      </c>
      <c r="Z13" s="25">
        <f>INDEX(СПЛИТ!V:V,MATCH($E13,СПЛИТ!$B:$B,0))</f>
        <v>0</v>
      </c>
      <c r="AA13" s="25">
        <f>INDEX(СПЛИТ!W:W,MATCH($E13,СПЛИТ!$B:$B,0))</f>
        <v>0</v>
      </c>
      <c r="AB13" s="25">
        <f>INDEX(СПЛИТ!X:X,MATCH($E13,СПЛИТ!$B:$B,0))</f>
        <v>0</v>
      </c>
      <c r="AC13" s="35"/>
      <c r="AD13" s="25">
        <f t="shared" si="0"/>
        <v>0</v>
      </c>
      <c r="AE13" s="25">
        <f t="shared" si="3"/>
        <v>0</v>
      </c>
      <c r="AF13" s="50">
        <f t="shared" si="4"/>
        <v>0.013888888888888888</v>
      </c>
      <c r="AG13" s="35"/>
      <c r="AH13" s="25">
        <f t="shared" si="1"/>
        <v>1</v>
      </c>
      <c r="AI13" s="25">
        <f t="shared" si="2"/>
        <v>1</v>
      </c>
      <c r="AJ13" s="25">
        <f t="shared" si="2"/>
        <v>1</v>
      </c>
      <c r="AK13" s="25">
        <f t="shared" si="2"/>
        <v>1</v>
      </c>
      <c r="AL13" s="25">
        <f t="shared" si="2"/>
        <v>0</v>
      </c>
      <c r="AM13" s="25">
        <f t="shared" si="2"/>
        <v>1</v>
      </c>
      <c r="AN13" s="25">
        <f t="shared" si="2"/>
        <v>1</v>
      </c>
      <c r="AO13" s="25">
        <f t="shared" si="2"/>
        <v>1</v>
      </c>
      <c r="AP13" s="25">
        <f t="shared" si="2"/>
        <v>1</v>
      </c>
      <c r="AQ13" s="25">
        <f t="shared" si="2"/>
        <v>1</v>
      </c>
      <c r="AR13" s="25">
        <f t="shared" si="2"/>
        <v>1</v>
      </c>
      <c r="AS13" s="25">
        <f t="shared" si="2"/>
        <v>1</v>
      </c>
      <c r="AT13" s="50">
        <f t="shared" si="5"/>
        <v>0.010416666666666666</v>
      </c>
      <c r="AU13" s="25">
        <f t="shared" si="6"/>
        <v>5</v>
      </c>
      <c r="AV13" s="99"/>
      <c r="AW13" s="99"/>
      <c r="AX13" s="99"/>
      <c r="AY13" s="99"/>
      <c r="AZ13" s="99">
        <v>1</v>
      </c>
      <c r="BA13" s="99">
        <v>1</v>
      </c>
      <c r="BB13" s="99">
        <v>1</v>
      </c>
      <c r="BC13" s="99">
        <v>1</v>
      </c>
      <c r="BD13" s="99"/>
      <c r="BE13" s="99"/>
      <c r="BF13" s="99">
        <v>1</v>
      </c>
      <c r="BG13" s="99"/>
      <c r="BH13" s="99"/>
      <c r="BI13" s="99"/>
      <c r="BJ13" s="50">
        <f t="shared" si="7"/>
        <v>0</v>
      </c>
      <c r="BK13" s="27"/>
      <c r="BL13" s="50">
        <f t="shared" si="8"/>
        <v>0.024305555555555552</v>
      </c>
      <c r="BM13" s="139">
        <f t="shared" si="9"/>
        <v>0.10718749999999999</v>
      </c>
      <c r="BN13" s="141">
        <f t="shared" si="10"/>
        <v>0.13149305555555554</v>
      </c>
      <c r="BO13" s="88" t="s">
        <v>266</v>
      </c>
    </row>
    <row r="14" spans="1:67" ht="38.25">
      <c r="A14" s="46" t="s">
        <v>90</v>
      </c>
      <c r="B14" s="33" t="str">
        <f>INDEX(ЗАЯВКА!E:E,MATCH(A14,ЗАЯВКА!A:A,0))</f>
        <v>Изуми
Киселева Татьяна/ 
Низамова Альфия</v>
      </c>
      <c r="C14" s="34" t="str">
        <f>INDEX(ЗАЯВКА!I:I,MATCH(A14,ЗАЯВКА!A:A,0))</f>
        <v>L_СМ</v>
      </c>
      <c r="D14" s="34" t="str">
        <f>INDEX(ЗАЯВКА!H:H,MATCH(A14,ЗАЯВКА!A:A,0))</f>
        <v>СТУД</v>
      </c>
      <c r="E14" s="34">
        <f>INDEX(ЗАЯВКА!C:C,MATCH(A14,ЗАЯВКА!A:A,0))</f>
        <v>4707659</v>
      </c>
      <c r="F14" s="34">
        <f>INDEX(ЗАЯВКА!D:D,MATCH(A14,ЗАЯВКА!A:A,0))</f>
        <v>3</v>
      </c>
      <c r="G14" s="27">
        <f>INDEX(СПЛИТ!C:C,MATCH(E14,СПЛИТ!B:B,0))</f>
        <v>0.520636574074074</v>
      </c>
      <c r="H14" s="27">
        <f>INDEX(СПЛИТ!D:D,MATCH(E14,СПЛИТ!B:B,0))</f>
        <v>0.6283449074074073</v>
      </c>
      <c r="I14" s="25">
        <f>INDEX(СПЛИТ!E:E,MATCH($E14,СПЛИТ!$B:$B,0))</f>
        <v>51</v>
      </c>
      <c r="J14" s="25">
        <f>INDEX(СПЛИТ!F:F,MATCH($E14,СПЛИТ!$B:$B,0))</f>
        <v>31</v>
      </c>
      <c r="K14" s="25">
        <f>INDEX(СПЛИТ!G:G,MATCH($E14,СПЛИТ!$B:$B,0))</f>
        <v>32</v>
      </c>
      <c r="L14" s="25">
        <f>INDEX(СПЛИТ!H:H,MATCH($E14,СПЛИТ!$B:$B,0))</f>
        <v>33</v>
      </c>
      <c r="M14" s="25">
        <f>INDEX(СПЛИТ!I:I,MATCH($E14,СПЛИТ!$B:$B,0))</f>
        <v>34</v>
      </c>
      <c r="N14" s="25">
        <f>INDEX(СПЛИТ!J:J,MATCH($E14,СПЛИТ!$B:$B,0))</f>
        <v>35</v>
      </c>
      <c r="O14" s="25">
        <f>INDEX(СПЛИТ!K:K,MATCH($E14,СПЛИТ!$B:$B,0))</f>
        <v>36</v>
      </c>
      <c r="P14" s="25">
        <f>INDEX(СПЛИТ!L:L,MATCH($E14,СПЛИТ!$B:$B,0))</f>
        <v>37</v>
      </c>
      <c r="Q14" s="25">
        <f>INDEX(СПЛИТ!M:M,MATCH($E14,СПЛИТ!$B:$B,0))</f>
        <v>38</v>
      </c>
      <c r="R14" s="25">
        <f>INDEX(СПЛИТ!N:N,MATCH($E14,СПЛИТ!$B:$B,0))</f>
        <v>39</v>
      </c>
      <c r="S14" s="25">
        <f>INDEX(СПЛИТ!O:O,MATCH($E14,СПЛИТ!$B:$B,0))</f>
        <v>42</v>
      </c>
      <c r="T14" s="25">
        <f>INDEX(СПЛИТ!P:P,MATCH($E14,СПЛИТ!$B:$B,0))</f>
        <v>40</v>
      </c>
      <c r="U14" s="25">
        <f>INDEX(СПЛИТ!Q:Q,MATCH($E14,СПЛИТ!$B:$B,0))</f>
        <v>0</v>
      </c>
      <c r="V14" s="25">
        <f>INDEX(СПЛИТ!R:R,MATCH($E14,СПЛИТ!$B:$B,0))</f>
        <v>0</v>
      </c>
      <c r="W14" s="25">
        <f>INDEX(СПЛИТ!S:S,MATCH($E14,СПЛИТ!$B:$B,0))</f>
        <v>0</v>
      </c>
      <c r="X14" s="25">
        <f>INDEX(СПЛИТ!T:T,MATCH($E14,СПЛИТ!$B:$B,0))</f>
        <v>0</v>
      </c>
      <c r="Y14" s="25">
        <f>INDEX(СПЛИТ!U:U,MATCH($E14,СПЛИТ!$B:$B,0))</f>
        <v>0</v>
      </c>
      <c r="Z14" s="25">
        <f>INDEX(СПЛИТ!V:V,MATCH($E14,СПЛИТ!$B:$B,0))</f>
        <v>0</v>
      </c>
      <c r="AA14" s="25">
        <f>INDEX(СПЛИТ!W:W,MATCH($E14,СПЛИТ!$B:$B,0))</f>
        <v>0</v>
      </c>
      <c r="AB14" s="25">
        <f>INDEX(СПЛИТ!X:X,MATCH($E14,СПЛИТ!$B:$B,0))</f>
        <v>0</v>
      </c>
      <c r="AC14" s="35"/>
      <c r="AD14" s="25">
        <f t="shared" si="0"/>
        <v>1</v>
      </c>
      <c r="AE14" s="25">
        <f t="shared" si="3"/>
        <v>0</v>
      </c>
      <c r="AF14" s="50">
        <f t="shared" si="4"/>
        <v>0.010416666666666666</v>
      </c>
      <c r="AG14" s="35"/>
      <c r="AH14" s="25">
        <f t="shared" si="1"/>
        <v>1</v>
      </c>
      <c r="AI14" s="25">
        <f t="shared" si="2"/>
        <v>1</v>
      </c>
      <c r="AJ14" s="25">
        <f t="shared" si="2"/>
        <v>1</v>
      </c>
      <c r="AK14" s="25">
        <f t="shared" si="2"/>
        <v>1</v>
      </c>
      <c r="AL14" s="25">
        <f t="shared" si="2"/>
        <v>1</v>
      </c>
      <c r="AM14" s="25">
        <f t="shared" si="2"/>
        <v>1</v>
      </c>
      <c r="AN14" s="25">
        <f t="shared" si="2"/>
        <v>1</v>
      </c>
      <c r="AO14" s="25">
        <f t="shared" si="2"/>
        <v>1</v>
      </c>
      <c r="AP14" s="25">
        <f t="shared" si="2"/>
        <v>1</v>
      </c>
      <c r="AQ14" s="25">
        <f t="shared" si="2"/>
        <v>1</v>
      </c>
      <c r="AR14" s="25">
        <f t="shared" si="2"/>
        <v>0</v>
      </c>
      <c r="AS14" s="25">
        <f t="shared" si="2"/>
        <v>1</v>
      </c>
      <c r="AT14" s="50">
        <f t="shared" si="5"/>
        <v>0.010416666666666666</v>
      </c>
      <c r="AU14" s="25">
        <f t="shared" si="6"/>
        <v>3</v>
      </c>
      <c r="AV14" s="99"/>
      <c r="AW14" s="99"/>
      <c r="AX14" s="99">
        <v>1</v>
      </c>
      <c r="AY14" s="99"/>
      <c r="AZ14" s="99"/>
      <c r="BA14" s="99"/>
      <c r="BB14" s="99">
        <v>1</v>
      </c>
      <c r="BC14" s="99"/>
      <c r="BD14" s="99"/>
      <c r="BE14" s="99"/>
      <c r="BF14" s="99"/>
      <c r="BG14" s="99">
        <v>1</v>
      </c>
      <c r="BH14" s="99"/>
      <c r="BI14" s="99">
        <v>1</v>
      </c>
      <c r="BJ14" s="50">
        <f t="shared" si="7"/>
        <v>0.010416666666666666</v>
      </c>
      <c r="BK14" s="27"/>
      <c r="BL14" s="50">
        <f t="shared" si="8"/>
        <v>0.03125</v>
      </c>
      <c r="BM14" s="139">
        <f t="shared" si="9"/>
        <v>0.1077083333333333</v>
      </c>
      <c r="BN14" s="141">
        <f t="shared" si="10"/>
        <v>0.1389583333333333</v>
      </c>
      <c r="BO14" s="88" t="s">
        <v>266</v>
      </c>
    </row>
    <row r="15" spans="1:67" ht="38.25">
      <c r="A15" s="46" t="s">
        <v>91</v>
      </c>
      <c r="B15" s="33" t="str">
        <f>INDEX(ЗАЯВКА!E:E,MATCH(A15,ЗАЯВКА!A:A,0))</f>
        <v>Тима
Порфирьев Артём/ 
Фёдоров Григорий</v>
      </c>
      <c r="C15" s="34" t="str">
        <f>INDEX(ЗАЯВКА!I:I,MATCH(A15,ЗАЯВКА!A:A,0))</f>
        <v>L_ММ</v>
      </c>
      <c r="D15" s="34" t="str">
        <f>INDEX(ЗАЯВКА!H:H,MATCH(A15,ЗАЯВКА!A:A,0))</f>
        <v>СТУД</v>
      </c>
      <c r="E15" s="34">
        <f>INDEX(ЗАЯВКА!C:C,MATCH(A15,ЗАЯВКА!A:A,0))</f>
        <v>4707669</v>
      </c>
      <c r="F15" s="34">
        <f>INDEX(ЗАЯВКА!D:D,MATCH(A15,ЗАЯВКА!A:A,0))</f>
        <v>4</v>
      </c>
      <c r="G15" s="27">
        <f>INDEX(СПЛИТ!C:C,MATCH(E15,СПЛИТ!B:B,0))</f>
        <v>0.5615856481481482</v>
      </c>
      <c r="H15" s="27">
        <f>INDEX(СПЛИТ!D:D,MATCH(E15,СПЛИТ!B:B,0))</f>
        <v>0.626875</v>
      </c>
      <c r="I15" s="25">
        <f>INDEX(СПЛИТ!E:E,MATCH($E15,СПЛИТ!$B:$B,0))</f>
        <v>62</v>
      </c>
      <c r="J15" s="25">
        <f>INDEX(СПЛИТ!F:F,MATCH($E15,СПЛИТ!$B:$B,0))</f>
        <v>40</v>
      </c>
      <c r="K15" s="25">
        <f>INDEX(СПЛИТ!G:G,MATCH($E15,СПЛИТ!$B:$B,0))</f>
        <v>33</v>
      </c>
      <c r="L15" s="25">
        <f>INDEX(СПЛИТ!H:H,MATCH($E15,СПЛИТ!$B:$B,0))</f>
        <v>42</v>
      </c>
      <c r="M15" s="25">
        <f>INDEX(СПЛИТ!I:I,MATCH($E15,СПЛИТ!$B:$B,0))</f>
        <v>41</v>
      </c>
      <c r="N15" s="25">
        <f>INDEX(СПЛИТ!J:J,MATCH($E15,СПЛИТ!$B:$B,0))</f>
        <v>37</v>
      </c>
      <c r="O15" s="25">
        <f>INDEX(СПЛИТ!K:K,MATCH($E15,СПЛИТ!$B:$B,0))</f>
        <v>39</v>
      </c>
      <c r="P15" s="25">
        <f>INDEX(СПЛИТ!L:L,MATCH($E15,СПЛИТ!$B:$B,0))</f>
        <v>31</v>
      </c>
      <c r="Q15" s="25">
        <f>INDEX(СПЛИТ!M:M,MATCH($E15,СПЛИТ!$B:$B,0))</f>
        <v>35</v>
      </c>
      <c r="R15" s="25">
        <f>INDEX(СПЛИТ!N:N,MATCH($E15,СПЛИТ!$B:$B,0))</f>
        <v>36</v>
      </c>
      <c r="S15" s="25">
        <f>INDEX(СПЛИТ!O:O,MATCH($E15,СПЛИТ!$B:$B,0))</f>
        <v>38</v>
      </c>
      <c r="T15" s="25">
        <f>INDEX(СПЛИТ!P:P,MATCH($E15,СПЛИТ!$B:$B,0))</f>
        <v>34</v>
      </c>
      <c r="U15" s="25">
        <f>INDEX(СПЛИТ!Q:Q,MATCH($E15,СПЛИТ!$B:$B,0))</f>
        <v>32</v>
      </c>
      <c r="V15" s="25">
        <f>INDEX(СПЛИТ!R:R,MATCH($E15,СПЛИТ!$B:$B,0))</f>
        <v>0</v>
      </c>
      <c r="W15" s="25">
        <f>INDEX(СПЛИТ!S:S,MATCH($E15,СПЛИТ!$B:$B,0))</f>
        <v>0</v>
      </c>
      <c r="X15" s="25">
        <f>INDEX(СПЛИТ!T:T,MATCH($E15,СПЛИТ!$B:$B,0))</f>
        <v>0</v>
      </c>
      <c r="Y15" s="25">
        <f>INDEX(СПЛИТ!U:U,MATCH($E15,СПЛИТ!$B:$B,0))</f>
        <v>0</v>
      </c>
      <c r="Z15" s="25">
        <f>INDEX(СПЛИТ!V:V,MATCH($E15,СПЛИТ!$B:$B,0))</f>
        <v>0</v>
      </c>
      <c r="AA15" s="25">
        <f>INDEX(СПЛИТ!W:W,MATCH($E15,СПЛИТ!$B:$B,0))</f>
        <v>0</v>
      </c>
      <c r="AB15" s="25">
        <f>INDEX(СПЛИТ!X:X,MATCH($E15,СПЛИТ!$B:$B,0))</f>
        <v>0</v>
      </c>
      <c r="AC15" s="35"/>
      <c r="AD15" s="25">
        <f t="shared" si="0"/>
        <v>0</v>
      </c>
      <c r="AE15" s="25">
        <f t="shared" si="3"/>
        <v>0</v>
      </c>
      <c r="AF15" s="50">
        <f t="shared" si="4"/>
        <v>0.013888888888888888</v>
      </c>
      <c r="AG15" s="35"/>
      <c r="AH15" s="25">
        <f t="shared" si="1"/>
        <v>1</v>
      </c>
      <c r="AI15" s="25">
        <f t="shared" si="2"/>
        <v>1</v>
      </c>
      <c r="AJ15" s="25">
        <f t="shared" si="2"/>
        <v>1</v>
      </c>
      <c r="AK15" s="25">
        <f t="shared" si="2"/>
        <v>1</v>
      </c>
      <c r="AL15" s="25">
        <f t="shared" si="2"/>
        <v>1</v>
      </c>
      <c r="AM15" s="25">
        <f t="shared" si="2"/>
        <v>1</v>
      </c>
      <c r="AN15" s="25">
        <f t="shared" si="2"/>
        <v>1</v>
      </c>
      <c r="AO15" s="25">
        <f t="shared" si="2"/>
        <v>1</v>
      </c>
      <c r="AP15" s="25">
        <f t="shared" si="2"/>
        <v>1</v>
      </c>
      <c r="AQ15" s="25">
        <f t="shared" si="2"/>
        <v>1</v>
      </c>
      <c r="AR15" s="25">
        <f t="shared" si="2"/>
        <v>1</v>
      </c>
      <c r="AS15" s="25">
        <f t="shared" si="2"/>
        <v>1</v>
      </c>
      <c r="AT15" s="50">
        <f t="shared" si="5"/>
        <v>0</v>
      </c>
      <c r="AU15" s="25">
        <f t="shared" si="6"/>
        <v>4</v>
      </c>
      <c r="AV15" s="99"/>
      <c r="AW15" s="99"/>
      <c r="AX15" s="99">
        <v>1</v>
      </c>
      <c r="AY15" s="99"/>
      <c r="AZ15" s="99"/>
      <c r="BA15" s="99"/>
      <c r="BB15" s="99"/>
      <c r="BC15" s="99"/>
      <c r="BD15" s="99">
        <v>1</v>
      </c>
      <c r="BE15" s="99"/>
      <c r="BF15" s="99">
        <v>1</v>
      </c>
      <c r="BG15" s="99"/>
      <c r="BH15" s="99"/>
      <c r="BI15" s="99">
        <v>1</v>
      </c>
      <c r="BJ15" s="50">
        <f t="shared" si="7"/>
        <v>0</v>
      </c>
      <c r="BK15" s="27"/>
      <c r="BL15" s="50">
        <f t="shared" si="8"/>
        <v>0.013888888888888888</v>
      </c>
      <c r="BM15" s="139">
        <f t="shared" si="9"/>
        <v>0.0652893518518518</v>
      </c>
      <c r="BN15" s="141">
        <f t="shared" si="10"/>
        <v>0.0791782407407407</v>
      </c>
      <c r="BO15" s="88"/>
    </row>
    <row r="16" spans="1:67" ht="38.25">
      <c r="A16" s="46" t="s">
        <v>92</v>
      </c>
      <c r="B16" s="33" t="str">
        <f>INDEX(ЗАЯВКА!E:E,MATCH(A16,ЗАЯВКА!A:A,0))</f>
        <v>Заказ в Америку
Трухмаева Вера/ 
Анна Богатель</v>
      </c>
      <c r="C16" s="34" t="str">
        <f>INDEX(ЗАЯВКА!I:I,MATCH(A16,ЗАЯВКА!A:A,0))</f>
        <v>L_СМ</v>
      </c>
      <c r="D16" s="34" t="str">
        <f>INDEX(ЗАЯВКА!H:H,MATCH(A16,ЗАЯВКА!A:A,0))</f>
        <v> - </v>
      </c>
      <c r="E16" s="34">
        <f>INDEX(ЗАЯВКА!C:C,MATCH(A16,ЗАЯВКА!A:A,0))</f>
        <v>4502647</v>
      </c>
      <c r="F16" s="34">
        <f>INDEX(ЗАЯВКА!D:D,MATCH(A16,ЗАЯВКА!A:A,0))</f>
        <v>5</v>
      </c>
      <c r="G16" s="27">
        <f>INDEX(СПЛИТ!C:C,MATCH(E16,СПЛИТ!B:B,0))</f>
        <v>0.558125</v>
      </c>
      <c r="H16" s="27">
        <f>INDEX(СПЛИТ!D:D,MATCH(E16,СПЛИТ!B:B,0))</f>
        <v>0.6179976851851852</v>
      </c>
      <c r="I16" s="25">
        <f>INDEX(СПЛИТ!E:E,MATCH($E16,СПЛИТ!$B:$B,0))</f>
        <v>40</v>
      </c>
      <c r="J16" s="25">
        <f>INDEX(СПЛИТ!F:F,MATCH($E16,СПЛИТ!$B:$B,0))</f>
        <v>32</v>
      </c>
      <c r="K16" s="25">
        <f>INDEX(СПЛИТ!G:G,MATCH($E16,СПЛИТ!$B:$B,0))</f>
        <v>34</v>
      </c>
      <c r="L16" s="25">
        <f>INDEX(СПЛИТ!H:H,MATCH($E16,СПЛИТ!$B:$B,0))</f>
        <v>33</v>
      </c>
      <c r="M16" s="25">
        <f>INDEX(СПЛИТ!I:I,MATCH($E16,СПЛИТ!$B:$B,0))</f>
        <v>42</v>
      </c>
      <c r="N16" s="25">
        <f>INDEX(СПЛИТ!J:J,MATCH($E16,СПЛИТ!$B:$B,0))</f>
        <v>41</v>
      </c>
      <c r="O16" s="25">
        <f>INDEX(СПЛИТ!K:K,MATCH($E16,СПЛИТ!$B:$B,0))</f>
        <v>37</v>
      </c>
      <c r="P16" s="25">
        <f>INDEX(СПЛИТ!L:L,MATCH($E16,СПЛИТ!$B:$B,0))</f>
        <v>39</v>
      </c>
      <c r="Q16" s="25">
        <f>INDEX(СПЛИТ!M:M,MATCH($E16,СПЛИТ!$B:$B,0))</f>
        <v>31</v>
      </c>
      <c r="R16" s="25">
        <f>INDEX(СПЛИТ!N:N,MATCH($E16,СПЛИТ!$B:$B,0))</f>
        <v>36</v>
      </c>
      <c r="S16" s="25">
        <f>INDEX(СПЛИТ!O:O,MATCH($E16,СПЛИТ!$B:$B,0))</f>
        <v>38</v>
      </c>
      <c r="T16" s="25">
        <f>INDEX(СПЛИТ!P:P,MATCH($E16,СПЛИТ!$B:$B,0))</f>
        <v>0</v>
      </c>
      <c r="U16" s="25">
        <f>INDEX(СПЛИТ!Q:Q,MATCH($E16,СПЛИТ!$B:$B,0))</f>
        <v>0</v>
      </c>
      <c r="V16" s="25">
        <f>INDEX(СПЛИТ!R:R,MATCH($E16,СПЛИТ!$B:$B,0))</f>
        <v>0</v>
      </c>
      <c r="W16" s="25">
        <f>INDEX(СПЛИТ!S:S,MATCH($E16,СПЛИТ!$B:$B,0))</f>
        <v>0</v>
      </c>
      <c r="X16" s="25">
        <f>INDEX(СПЛИТ!T:T,MATCH($E16,СПЛИТ!$B:$B,0))</f>
        <v>0</v>
      </c>
      <c r="Y16" s="25">
        <f>INDEX(СПЛИТ!U:U,MATCH($E16,СПЛИТ!$B:$B,0))</f>
        <v>0</v>
      </c>
      <c r="Z16" s="25">
        <f>INDEX(СПЛИТ!V:V,MATCH($E16,СПЛИТ!$B:$B,0))</f>
        <v>0</v>
      </c>
      <c r="AA16" s="25">
        <f>INDEX(СПЛИТ!W:W,MATCH($E16,СПЛИТ!$B:$B,0))</f>
        <v>0</v>
      </c>
      <c r="AB16" s="25">
        <f>INDEX(СПЛИТ!X:X,MATCH($E16,СПЛИТ!$B:$B,0))</f>
        <v>0</v>
      </c>
      <c r="AC16" s="35"/>
      <c r="AD16" s="25">
        <f t="shared" si="0"/>
        <v>0</v>
      </c>
      <c r="AE16" s="25">
        <f t="shared" si="3"/>
        <v>0</v>
      </c>
      <c r="AF16" s="50">
        <f t="shared" si="4"/>
        <v>0.013888888888888888</v>
      </c>
      <c r="AG16" s="35"/>
      <c r="AH16" s="25">
        <f t="shared" si="1"/>
        <v>1</v>
      </c>
      <c r="AI16" s="25">
        <f t="shared" si="2"/>
        <v>1</v>
      </c>
      <c r="AJ16" s="25">
        <f t="shared" si="2"/>
        <v>1</v>
      </c>
      <c r="AK16" s="25">
        <f t="shared" si="2"/>
        <v>1</v>
      </c>
      <c r="AL16" s="25">
        <f t="shared" si="2"/>
        <v>0</v>
      </c>
      <c r="AM16" s="25">
        <f t="shared" si="2"/>
        <v>1</v>
      </c>
      <c r="AN16" s="25">
        <f t="shared" si="2"/>
        <v>1</v>
      </c>
      <c r="AO16" s="25">
        <f t="shared" si="2"/>
        <v>1</v>
      </c>
      <c r="AP16" s="25">
        <f t="shared" si="2"/>
        <v>1</v>
      </c>
      <c r="AQ16" s="25">
        <f t="shared" si="2"/>
        <v>1</v>
      </c>
      <c r="AR16" s="25">
        <f t="shared" si="2"/>
        <v>1</v>
      </c>
      <c r="AS16" s="25">
        <f t="shared" si="2"/>
        <v>1</v>
      </c>
      <c r="AT16" s="50">
        <f t="shared" si="5"/>
        <v>0.010416666666666666</v>
      </c>
      <c r="AU16" s="25">
        <f t="shared" si="6"/>
        <v>5</v>
      </c>
      <c r="AV16" s="99"/>
      <c r="AW16" s="99"/>
      <c r="AX16" s="99"/>
      <c r="AY16" s="99"/>
      <c r="AZ16" s="99">
        <v>1</v>
      </c>
      <c r="BA16" s="99">
        <v>1</v>
      </c>
      <c r="BB16" s="99"/>
      <c r="BC16" s="99">
        <v>1</v>
      </c>
      <c r="BD16" s="99"/>
      <c r="BE16" s="99"/>
      <c r="BF16" s="99">
        <v>1</v>
      </c>
      <c r="BG16" s="99"/>
      <c r="BH16" s="99"/>
      <c r="BI16" s="99"/>
      <c r="BJ16" s="50">
        <f t="shared" si="7"/>
        <v>0</v>
      </c>
      <c r="BK16" s="27"/>
      <c r="BL16" s="50">
        <f t="shared" si="8"/>
        <v>0.024305555555555552</v>
      </c>
      <c r="BM16" s="139">
        <f t="shared" si="9"/>
        <v>0.05987268518518518</v>
      </c>
      <c r="BN16" s="141">
        <f t="shared" si="10"/>
        <v>0.08417824074074073</v>
      </c>
      <c r="BO16" s="88"/>
    </row>
    <row r="17" spans="1:67" ht="38.25">
      <c r="A17" s="46" t="s">
        <v>93</v>
      </c>
      <c r="B17" s="33" t="str">
        <f>INDEX(ЗАЯВКА!E:E,MATCH(A17,ЗАЯВКА!A:A,0))</f>
        <v>Top Team
Коптаков Виктор/ 
Вовас Евгений</v>
      </c>
      <c r="C17" s="34" t="str">
        <f>INDEX(ЗАЯВКА!I:I,MATCH(A17,ЗАЯВКА!A:A,0))</f>
        <v>L_ММ</v>
      </c>
      <c r="D17" s="34" t="str">
        <f>INDEX(ЗАЯВКА!H:H,MATCH(A17,ЗАЯВКА!A:A,0))</f>
        <v>СТУД</v>
      </c>
      <c r="E17" s="34">
        <f>INDEX(ЗАЯВКА!C:C,MATCH(A17,ЗАЯВКА!A:A,0))</f>
        <v>4707660</v>
      </c>
      <c r="F17" s="34">
        <f>INDEX(ЗАЯВКА!D:D,MATCH(A17,ЗАЯВКА!A:A,0))</f>
        <v>6</v>
      </c>
      <c r="G17" s="27">
        <f>INDEX(СПЛИТ!C:C,MATCH(E17,СПЛИТ!B:B,0))</f>
        <v>0.5630092592592593</v>
      </c>
      <c r="H17" s="27">
        <f>INDEX(СПЛИТ!D:D,MATCH(E17,СПЛИТ!B:B,0))</f>
        <v>0.6276041666666666</v>
      </c>
      <c r="I17" s="25">
        <f>INDEX(СПЛИТ!E:E,MATCH($E17,СПЛИТ!$B:$B,0))</f>
        <v>40</v>
      </c>
      <c r="J17" s="25">
        <f>INDEX(СПЛИТ!F:F,MATCH($E17,СПЛИТ!$B:$B,0))</f>
        <v>36</v>
      </c>
      <c r="K17" s="25">
        <f>INDEX(СПЛИТ!G:G,MATCH($E17,СПЛИТ!$B:$B,0))</f>
        <v>35</v>
      </c>
      <c r="L17" s="25">
        <f>INDEX(СПЛИТ!H:H,MATCH($E17,СПЛИТ!$B:$B,0))</f>
        <v>31</v>
      </c>
      <c r="M17" s="25">
        <f>INDEX(СПЛИТ!I:I,MATCH($E17,СПЛИТ!$B:$B,0))</f>
        <v>39</v>
      </c>
      <c r="N17" s="25">
        <f>INDEX(СПЛИТ!J:J,MATCH($E17,СПЛИТ!$B:$B,0))</f>
        <v>38</v>
      </c>
      <c r="O17" s="25">
        <f>INDEX(СПЛИТ!K:K,MATCH($E17,СПЛИТ!$B:$B,0))</f>
        <v>37</v>
      </c>
      <c r="P17" s="25">
        <f>INDEX(СПЛИТ!L:L,MATCH($E17,СПЛИТ!$B:$B,0))</f>
        <v>41</v>
      </c>
      <c r="Q17" s="25">
        <f>INDEX(СПЛИТ!M:M,MATCH($E17,СПЛИТ!$B:$B,0))</f>
        <v>42</v>
      </c>
      <c r="R17" s="25">
        <f>INDEX(СПЛИТ!N:N,MATCH($E17,СПЛИТ!$B:$B,0))</f>
        <v>33</v>
      </c>
      <c r="S17" s="25">
        <f>INDEX(СПЛИТ!O:O,MATCH($E17,СПЛИТ!$B:$B,0))</f>
        <v>34</v>
      </c>
      <c r="T17" s="25">
        <f>INDEX(СПЛИТ!P:P,MATCH($E17,СПЛИТ!$B:$B,0))</f>
        <v>32</v>
      </c>
      <c r="U17" s="25">
        <f>INDEX(СПЛИТ!Q:Q,MATCH($E17,СПЛИТ!$B:$B,0))</f>
        <v>0</v>
      </c>
      <c r="V17" s="25">
        <f>INDEX(СПЛИТ!R:R,MATCH($E17,СПЛИТ!$B:$B,0))</f>
        <v>0</v>
      </c>
      <c r="W17" s="25">
        <f>INDEX(СПЛИТ!S:S,MATCH($E17,СПЛИТ!$B:$B,0))</f>
        <v>0</v>
      </c>
      <c r="X17" s="25">
        <f>INDEX(СПЛИТ!T:T,MATCH($E17,СПЛИТ!$B:$B,0))</f>
        <v>0</v>
      </c>
      <c r="Y17" s="25">
        <f>INDEX(СПЛИТ!U:U,MATCH($E17,СПЛИТ!$B:$B,0))</f>
        <v>0</v>
      </c>
      <c r="Z17" s="25">
        <f>INDEX(СПЛИТ!V:V,MATCH($E17,СПЛИТ!$B:$B,0))</f>
        <v>0</v>
      </c>
      <c r="AA17" s="25">
        <f>INDEX(СПЛИТ!W:W,MATCH($E17,СПЛИТ!$B:$B,0))</f>
        <v>0</v>
      </c>
      <c r="AB17" s="25">
        <f>INDEX(СПЛИТ!X:X,MATCH($E17,СПЛИТ!$B:$B,0))</f>
        <v>0</v>
      </c>
      <c r="AC17" s="35"/>
      <c r="AD17" s="25">
        <f t="shared" si="0"/>
        <v>0</v>
      </c>
      <c r="AE17" s="25">
        <f t="shared" si="3"/>
        <v>0</v>
      </c>
      <c r="AF17" s="50">
        <f t="shared" si="4"/>
        <v>0.013888888888888888</v>
      </c>
      <c r="AG17" s="35"/>
      <c r="AH17" s="25">
        <f t="shared" si="1"/>
        <v>1</v>
      </c>
      <c r="AI17" s="25">
        <f t="shared" si="2"/>
        <v>1</v>
      </c>
      <c r="AJ17" s="25">
        <f t="shared" si="2"/>
        <v>1</v>
      </c>
      <c r="AK17" s="25">
        <f t="shared" si="2"/>
        <v>1</v>
      </c>
      <c r="AL17" s="25">
        <f t="shared" si="2"/>
        <v>1</v>
      </c>
      <c r="AM17" s="25">
        <f t="shared" si="2"/>
        <v>1</v>
      </c>
      <c r="AN17" s="25">
        <f t="shared" si="2"/>
        <v>1</v>
      </c>
      <c r="AO17" s="25">
        <f t="shared" si="2"/>
        <v>1</v>
      </c>
      <c r="AP17" s="25">
        <f t="shared" si="2"/>
        <v>1</v>
      </c>
      <c r="AQ17" s="25">
        <f t="shared" si="2"/>
        <v>1</v>
      </c>
      <c r="AR17" s="25">
        <f t="shared" si="2"/>
        <v>1</v>
      </c>
      <c r="AS17" s="25">
        <f t="shared" si="2"/>
        <v>1</v>
      </c>
      <c r="AT17" s="50">
        <f t="shared" si="5"/>
        <v>0</v>
      </c>
      <c r="AU17" s="25">
        <f t="shared" si="6"/>
        <v>6</v>
      </c>
      <c r="AV17" s="99"/>
      <c r="AW17" s="99"/>
      <c r="AX17" s="99"/>
      <c r="AY17" s="99">
        <v>1</v>
      </c>
      <c r="AZ17" s="99"/>
      <c r="BA17" s="99"/>
      <c r="BB17" s="99"/>
      <c r="BC17" s="99">
        <v>1</v>
      </c>
      <c r="BD17" s="99">
        <v>1</v>
      </c>
      <c r="BE17" s="99">
        <v>1</v>
      </c>
      <c r="BF17" s="99"/>
      <c r="BG17" s="99">
        <v>1</v>
      </c>
      <c r="BH17" s="99"/>
      <c r="BI17" s="99"/>
      <c r="BJ17" s="50">
        <f t="shared" si="7"/>
        <v>0</v>
      </c>
      <c r="BK17" s="27"/>
      <c r="BL17" s="50">
        <f t="shared" si="8"/>
        <v>0.013888888888888888</v>
      </c>
      <c r="BM17" s="139">
        <f t="shared" si="9"/>
        <v>0.06459490740740736</v>
      </c>
      <c r="BN17" s="141">
        <f t="shared" si="10"/>
        <v>0.07848379629629626</v>
      </c>
      <c r="BO17" s="88"/>
    </row>
    <row r="18" spans="1:67" ht="38.25">
      <c r="A18" s="46" t="s">
        <v>94</v>
      </c>
      <c r="B18" s="33" t="str">
        <f>INDEX(ЗАЯВКА!E:E,MATCH(A18,ЗАЯВКА!A:A,0))</f>
        <v>Неприкасаемые
Китаев Илья/ 
Сидоров Петр</v>
      </c>
      <c r="C18" s="34" t="str">
        <f>INDEX(ЗАЯВКА!I:I,MATCH(A18,ЗАЯВКА!A:A,0))</f>
        <v>L_ММ</v>
      </c>
      <c r="D18" s="34" t="str">
        <f>INDEX(ЗАЯВКА!H:H,MATCH(A18,ЗАЯВКА!A:A,0))</f>
        <v>СТУД</v>
      </c>
      <c r="E18" s="34">
        <f>INDEX(ЗАЯВКА!C:C,MATCH(A18,ЗАЯВКА!A:A,0))</f>
        <v>4507632</v>
      </c>
      <c r="F18" s="34">
        <f>INDEX(ЗАЯВКА!D:D,MATCH(A18,ЗАЯВКА!A:A,0))</f>
        <v>2</v>
      </c>
      <c r="G18" s="27">
        <f>INDEX(СПЛИТ!C:C,MATCH(E18,СПЛИТ!B:B,0))</f>
        <v>0.5664699074074074</v>
      </c>
      <c r="H18" s="27">
        <f>INDEX(СПЛИТ!D:D,MATCH(E18,СПЛИТ!B:B,0))</f>
        <v>0.6179629629629629</v>
      </c>
      <c r="I18" s="25">
        <f>INDEX(СПЛИТ!E:E,MATCH($E18,СПЛИТ!$B:$B,0))</f>
        <v>51</v>
      </c>
      <c r="J18" s="25">
        <f>INDEX(СПЛИТ!F:F,MATCH($E18,СПЛИТ!$B:$B,0))</f>
        <v>40</v>
      </c>
      <c r="K18" s="25">
        <f>INDEX(СПЛИТ!G:G,MATCH($E18,СПЛИТ!$B:$B,0))</f>
        <v>32</v>
      </c>
      <c r="L18" s="25">
        <f>INDEX(СПЛИТ!H:H,MATCH($E18,СПЛИТ!$B:$B,0))</f>
        <v>34</v>
      </c>
      <c r="M18" s="25">
        <f>INDEX(СПЛИТ!I:I,MATCH($E18,СПЛИТ!$B:$B,0))</f>
        <v>33</v>
      </c>
      <c r="N18" s="25">
        <f>INDEX(СПЛИТ!J:J,MATCH($E18,СПЛИТ!$B:$B,0))</f>
        <v>42</v>
      </c>
      <c r="O18" s="25">
        <f>INDEX(СПЛИТ!K:K,MATCH($E18,СПЛИТ!$B:$B,0))</f>
        <v>41</v>
      </c>
      <c r="P18" s="25">
        <f>INDEX(СПЛИТ!L:L,MATCH($E18,СПЛИТ!$B:$B,0))</f>
        <v>37</v>
      </c>
      <c r="Q18" s="25">
        <f>INDEX(СПЛИТ!M:M,MATCH($E18,СПЛИТ!$B:$B,0))</f>
        <v>31</v>
      </c>
      <c r="R18" s="25">
        <f>INDEX(СПЛИТ!N:N,MATCH($E18,СПЛИТ!$B:$B,0))</f>
        <v>35</v>
      </c>
      <c r="S18" s="25">
        <f>INDEX(СПЛИТ!O:O,MATCH($E18,СПЛИТ!$B:$B,0))</f>
        <v>39</v>
      </c>
      <c r="T18" s="25">
        <f>INDEX(СПЛИТ!P:P,MATCH($E18,СПЛИТ!$B:$B,0))</f>
        <v>38</v>
      </c>
      <c r="U18" s="25">
        <f>INDEX(СПЛИТ!Q:Q,MATCH($E18,СПЛИТ!$B:$B,0))</f>
        <v>36</v>
      </c>
      <c r="V18" s="25">
        <f>INDEX(СПЛИТ!R:R,MATCH($E18,СПЛИТ!$B:$B,0))</f>
        <v>0</v>
      </c>
      <c r="W18" s="25">
        <f>INDEX(СПЛИТ!S:S,MATCH($E18,СПЛИТ!$B:$B,0))</f>
        <v>0</v>
      </c>
      <c r="X18" s="25">
        <f>INDEX(СПЛИТ!T:T,MATCH($E18,СПЛИТ!$B:$B,0))</f>
        <v>0</v>
      </c>
      <c r="Y18" s="25">
        <f>INDEX(СПЛИТ!U:U,MATCH($E18,СПЛИТ!$B:$B,0))</f>
        <v>0</v>
      </c>
      <c r="Z18" s="25">
        <f>INDEX(СПЛИТ!V:V,MATCH($E18,СПЛИТ!$B:$B,0))</f>
        <v>0</v>
      </c>
      <c r="AA18" s="25">
        <f>INDEX(СПЛИТ!W:W,MATCH($E18,СПЛИТ!$B:$B,0))</f>
        <v>0</v>
      </c>
      <c r="AB18" s="25">
        <f>INDEX(СПЛИТ!X:X,MATCH($E18,СПЛИТ!$B:$B,0))</f>
        <v>0</v>
      </c>
      <c r="AC18" s="35"/>
      <c r="AD18" s="25">
        <f t="shared" si="0"/>
        <v>1</v>
      </c>
      <c r="AE18" s="25">
        <f t="shared" si="3"/>
        <v>0</v>
      </c>
      <c r="AF18" s="50">
        <f t="shared" si="4"/>
        <v>0.010416666666666666</v>
      </c>
      <c r="AG18" s="35"/>
      <c r="AH18" s="25">
        <f t="shared" si="1"/>
        <v>1</v>
      </c>
      <c r="AI18" s="25">
        <f t="shared" si="2"/>
        <v>1</v>
      </c>
      <c r="AJ18" s="25">
        <f t="shared" si="2"/>
        <v>1</v>
      </c>
      <c r="AK18" s="25">
        <f t="shared" si="2"/>
        <v>1</v>
      </c>
      <c r="AL18" s="25">
        <f t="shared" si="2"/>
        <v>1</v>
      </c>
      <c r="AM18" s="25">
        <f t="shared" si="2"/>
        <v>1</v>
      </c>
      <c r="AN18" s="25">
        <f t="shared" si="2"/>
        <v>1</v>
      </c>
      <c r="AO18" s="25">
        <f t="shared" si="2"/>
        <v>1</v>
      </c>
      <c r="AP18" s="25">
        <f t="shared" si="2"/>
        <v>1</v>
      </c>
      <c r="AQ18" s="25">
        <f t="shared" si="2"/>
        <v>1</v>
      </c>
      <c r="AR18" s="25">
        <f t="shared" si="2"/>
        <v>1</v>
      </c>
      <c r="AS18" s="25">
        <f t="shared" si="2"/>
        <v>1</v>
      </c>
      <c r="AT18" s="50">
        <f t="shared" si="5"/>
        <v>0</v>
      </c>
      <c r="AU18" s="25">
        <f t="shared" si="6"/>
        <v>2</v>
      </c>
      <c r="AV18" s="99"/>
      <c r="AW18" s="99">
        <v>1</v>
      </c>
      <c r="AX18" s="99"/>
      <c r="AY18" s="99"/>
      <c r="AZ18" s="99">
        <v>1</v>
      </c>
      <c r="BA18" s="99"/>
      <c r="BB18" s="99"/>
      <c r="BC18" s="99"/>
      <c r="BD18" s="99">
        <v>1</v>
      </c>
      <c r="BE18" s="99">
        <v>1</v>
      </c>
      <c r="BF18" s="99"/>
      <c r="BG18" s="99">
        <v>1</v>
      </c>
      <c r="BH18" s="99"/>
      <c r="BI18" s="99"/>
      <c r="BJ18" s="50">
        <f t="shared" si="7"/>
        <v>0</v>
      </c>
      <c r="BK18" s="27"/>
      <c r="BL18" s="50">
        <f t="shared" si="8"/>
        <v>0.010416666666666666</v>
      </c>
      <c r="BM18" s="139">
        <f t="shared" si="9"/>
        <v>0.0514930555555555</v>
      </c>
      <c r="BN18" s="141">
        <f t="shared" si="10"/>
        <v>0.061909722222222165</v>
      </c>
      <c r="BO18" s="88"/>
    </row>
    <row r="19" spans="1:67" ht="38.25">
      <c r="A19" s="46" t="s">
        <v>97</v>
      </c>
      <c r="B19" s="33" t="str">
        <f>INDEX(ЗАЯВКА!E:E,MATCH(A19,ЗАЯВКА!A:A,0))</f>
        <v>
Кучеренко Александр / 
Колмогоров Василий</v>
      </c>
      <c r="C19" s="34" t="str">
        <f>INDEX(ЗАЯВКА!I:I,MATCH(A19,ЗАЯВКА!A:A,0))</f>
        <v>L_ММ</v>
      </c>
      <c r="D19" s="34" t="str">
        <f>INDEX(ЗАЯВКА!H:H,MATCH(A19,ЗАЯВКА!A:A,0))</f>
        <v>СТУД</v>
      </c>
      <c r="E19" s="34">
        <f>INDEX(ЗАЯВКА!C:C,MATCH(A19,ЗАЯВКА!A:A,0))</f>
        <v>4711571</v>
      </c>
      <c r="F19" s="34">
        <f>INDEX(ЗАЯВКА!D:D,MATCH(A19,ЗАЯВКА!A:A,0))</f>
        <v>1</v>
      </c>
      <c r="G19" s="27">
        <f>INDEX(СПЛИТ!C:C,MATCH(E19,СПЛИТ!B:B,0))</f>
        <v>0.572511574074074</v>
      </c>
      <c r="H19" s="27">
        <f>INDEX(СПЛИТ!D:D,MATCH(E19,СПЛИТ!B:B,0))</f>
        <v>0.6549537037037038</v>
      </c>
      <c r="I19" s="25">
        <f>INDEX(СПЛИТ!E:E,MATCH($E19,СПЛИТ!$B:$B,0))</f>
        <v>51</v>
      </c>
      <c r="J19" s="25">
        <f>INDEX(СПЛИТ!F:F,MATCH($E19,СПЛИТ!$B:$B,0))</f>
        <v>40</v>
      </c>
      <c r="K19" s="25">
        <f>INDEX(СПЛИТ!G:G,MATCH($E19,СПЛИТ!$B:$B,0))</f>
        <v>62</v>
      </c>
      <c r="L19" s="25">
        <f>INDEX(СПЛИТ!H:H,MATCH($E19,СПЛИТ!$B:$B,0))</f>
        <v>32</v>
      </c>
      <c r="M19" s="25">
        <f>INDEX(СПЛИТ!I:I,MATCH($E19,СПЛИТ!$B:$B,0))</f>
        <v>34</v>
      </c>
      <c r="N19" s="25">
        <f>INDEX(СПЛИТ!J:J,MATCH($E19,СПЛИТ!$B:$B,0))</f>
        <v>33</v>
      </c>
      <c r="O19" s="25">
        <f>INDEX(СПЛИТ!K:K,MATCH($E19,СПЛИТ!$B:$B,0))</f>
        <v>41</v>
      </c>
      <c r="P19" s="25">
        <f>INDEX(СПЛИТ!L:L,MATCH($E19,СПЛИТ!$B:$B,0))</f>
        <v>42</v>
      </c>
      <c r="Q19" s="25">
        <f>INDEX(СПЛИТ!M:M,MATCH($E19,СПЛИТ!$B:$B,0))</f>
        <v>37</v>
      </c>
      <c r="R19" s="25">
        <f>INDEX(СПЛИТ!N:N,MATCH($E19,СПЛИТ!$B:$B,0))</f>
        <v>39</v>
      </c>
      <c r="S19" s="25">
        <f>INDEX(СПЛИТ!O:O,MATCH($E19,СПЛИТ!$B:$B,0))</f>
        <v>31</v>
      </c>
      <c r="T19" s="25">
        <f>INDEX(СПЛИТ!P:P,MATCH($E19,СПЛИТ!$B:$B,0))</f>
        <v>35</v>
      </c>
      <c r="U19" s="25">
        <f>INDEX(СПЛИТ!Q:Q,MATCH($E19,СПЛИТ!$B:$B,0))</f>
        <v>36</v>
      </c>
      <c r="V19" s="25">
        <f>INDEX(СПЛИТ!R:R,MATCH($E19,СПЛИТ!$B:$B,0))</f>
        <v>38</v>
      </c>
      <c r="W19" s="25">
        <f>INDEX(СПЛИТ!S:S,MATCH($E19,СПЛИТ!$B:$B,0))</f>
        <v>0</v>
      </c>
      <c r="X19" s="25">
        <f>INDEX(СПЛИТ!T:T,MATCH($E19,СПЛИТ!$B:$B,0))</f>
        <v>0</v>
      </c>
      <c r="Y19" s="25">
        <f>INDEX(СПЛИТ!U:U,MATCH($E19,СПЛИТ!$B:$B,0))</f>
        <v>0</v>
      </c>
      <c r="Z19" s="25">
        <f>INDEX(СПЛИТ!V:V,MATCH($E19,СПЛИТ!$B:$B,0))</f>
        <v>0</v>
      </c>
      <c r="AA19" s="25">
        <f>INDEX(СПЛИТ!W:W,MATCH($E19,СПЛИТ!$B:$B,0))</f>
        <v>0</v>
      </c>
      <c r="AB19" s="25">
        <f>INDEX(СПЛИТ!X:X,MATCH($E19,СПЛИТ!$B:$B,0))</f>
        <v>0</v>
      </c>
      <c r="AC19" s="35"/>
      <c r="AD19" s="25">
        <f t="shared" si="0"/>
        <v>1</v>
      </c>
      <c r="AE19" s="25">
        <f t="shared" si="3"/>
        <v>0</v>
      </c>
      <c r="AF19" s="50">
        <f t="shared" si="4"/>
        <v>0.010416666666666666</v>
      </c>
      <c r="AG19" s="35"/>
      <c r="AH19" s="25">
        <f t="shared" si="1"/>
        <v>1</v>
      </c>
      <c r="AI19" s="25">
        <f t="shared" si="2"/>
        <v>1</v>
      </c>
      <c r="AJ19" s="25">
        <f t="shared" si="2"/>
        <v>1</v>
      </c>
      <c r="AK19" s="25">
        <f t="shared" si="2"/>
        <v>1</v>
      </c>
      <c r="AL19" s="25">
        <f t="shared" si="2"/>
        <v>1</v>
      </c>
      <c r="AM19" s="25">
        <f t="shared" si="2"/>
        <v>1</v>
      </c>
      <c r="AN19" s="25">
        <f t="shared" si="2"/>
        <v>1</v>
      </c>
      <c r="AO19" s="25">
        <f t="shared" si="2"/>
        <v>1</v>
      </c>
      <c r="AP19" s="25">
        <f t="shared" si="2"/>
        <v>1</v>
      </c>
      <c r="AQ19" s="25">
        <f t="shared" si="2"/>
        <v>1</v>
      </c>
      <c r="AR19" s="25">
        <f t="shared" si="2"/>
        <v>1</v>
      </c>
      <c r="AS19" s="25">
        <f t="shared" si="2"/>
        <v>1</v>
      </c>
      <c r="AT19" s="50">
        <f t="shared" si="5"/>
        <v>0</v>
      </c>
      <c r="AU19" s="25">
        <f t="shared" si="6"/>
        <v>1</v>
      </c>
      <c r="AV19" s="99"/>
      <c r="AW19" s="99"/>
      <c r="AX19" s="99"/>
      <c r="AY19" s="99">
        <v>1</v>
      </c>
      <c r="AZ19" s="99"/>
      <c r="BA19" s="99"/>
      <c r="BB19" s="99">
        <v>1</v>
      </c>
      <c r="BC19" s="99"/>
      <c r="BD19" s="99">
        <v>1</v>
      </c>
      <c r="BE19" s="99"/>
      <c r="BF19" s="99"/>
      <c r="BG19" s="99"/>
      <c r="BH19" s="99">
        <v>1</v>
      </c>
      <c r="BI19" s="99"/>
      <c r="BJ19" s="50">
        <f t="shared" si="7"/>
        <v>0</v>
      </c>
      <c r="BK19" s="27"/>
      <c r="BL19" s="50">
        <f t="shared" si="8"/>
        <v>0.010416666666666666</v>
      </c>
      <c r="BM19" s="139">
        <f t="shared" si="9"/>
        <v>0.08244212962962971</v>
      </c>
      <c r="BN19" s="141">
        <f t="shared" si="10"/>
        <v>0.09285879629629638</v>
      </c>
      <c r="BO19" s="88"/>
    </row>
    <row r="20" spans="1:67" ht="38.25">
      <c r="A20" s="46" t="s">
        <v>98</v>
      </c>
      <c r="B20" s="33" t="str">
        <f>INDEX(ЗАЯВКА!E:E,MATCH(A20,ЗАЯВКА!A:A,0))</f>
        <v>Лунёва/Новикова
Лунёва Елена/ 
Новикова Татьяна</v>
      </c>
      <c r="C20" s="34" t="str">
        <f>INDEX(ЗАЯВКА!I:I,MATCH(A20,ЗАЯВКА!A:A,0))</f>
        <v>L_СМ</v>
      </c>
      <c r="D20" s="34" t="str">
        <f>INDEX(ЗАЯВКА!H:H,MATCH(A20,ЗАЯВКА!A:A,0))</f>
        <v>СТУД</v>
      </c>
      <c r="E20" s="34">
        <f>INDEX(ЗАЯВКА!C:C,MATCH(A20,ЗАЯВКА!A:A,0))</f>
        <v>4502642</v>
      </c>
      <c r="F20" s="34">
        <f>INDEX(ЗАЯВКА!D:D,MATCH(A20,ЗАЯВКА!A:A,0))</f>
        <v>2</v>
      </c>
      <c r="G20" s="27">
        <f>INDEX(СПЛИТ!C:C,MATCH(E20,СПЛИТ!B:B,0))</f>
        <v>0.5775578703703704</v>
      </c>
      <c r="H20" s="27">
        <f>INDEX(СПЛИТ!D:D,MATCH(E20,СПЛИТ!B:B,0))</f>
        <v>0.6945949074074074</v>
      </c>
      <c r="I20" s="25">
        <f>INDEX(СПЛИТ!E:E,MATCH($E20,СПЛИТ!$B:$B,0))</f>
        <v>61</v>
      </c>
      <c r="J20" s="25">
        <f>INDEX(СПЛИТ!F:F,MATCH($E20,СПЛИТ!$B:$B,0))</f>
        <v>62</v>
      </c>
      <c r="K20" s="25">
        <f>INDEX(СПЛИТ!G:G,MATCH($E20,СПЛИТ!$B:$B,0))</f>
        <v>33</v>
      </c>
      <c r="L20" s="25">
        <f>INDEX(СПЛИТ!H:H,MATCH($E20,СПЛИТ!$B:$B,0))</f>
        <v>34</v>
      </c>
      <c r="M20" s="25">
        <f>INDEX(СПЛИТ!I:I,MATCH($E20,СПЛИТ!$B:$B,0))</f>
        <v>0</v>
      </c>
      <c r="N20" s="25">
        <f>INDEX(СПЛИТ!J:J,MATCH($E20,СПЛИТ!$B:$B,0))</f>
        <v>0</v>
      </c>
      <c r="O20" s="25">
        <f>INDEX(СПЛИТ!K:K,MATCH($E20,СПЛИТ!$B:$B,0))</f>
        <v>0</v>
      </c>
      <c r="P20" s="25">
        <f>INDEX(СПЛИТ!L:L,MATCH($E20,СПЛИТ!$B:$B,0))</f>
        <v>0</v>
      </c>
      <c r="Q20" s="25">
        <f>INDEX(СПЛИТ!M:M,MATCH($E20,СПЛИТ!$B:$B,0))</f>
        <v>0</v>
      </c>
      <c r="R20" s="25">
        <f>INDEX(СПЛИТ!N:N,MATCH($E20,СПЛИТ!$B:$B,0))</f>
        <v>0</v>
      </c>
      <c r="S20" s="25">
        <f>INDEX(СПЛИТ!O:O,MATCH($E20,СПЛИТ!$B:$B,0))</f>
        <v>0</v>
      </c>
      <c r="T20" s="25">
        <f>INDEX(СПЛИТ!P:P,MATCH($E20,СПЛИТ!$B:$B,0))</f>
        <v>0</v>
      </c>
      <c r="U20" s="25">
        <f>INDEX(СПЛИТ!Q:Q,MATCH($E20,СПЛИТ!$B:$B,0))</f>
        <v>0</v>
      </c>
      <c r="V20" s="25">
        <f>INDEX(СПЛИТ!R:R,MATCH($E20,СПЛИТ!$B:$B,0))</f>
        <v>0</v>
      </c>
      <c r="W20" s="25">
        <f>INDEX(СПЛИТ!S:S,MATCH($E20,СПЛИТ!$B:$B,0))</f>
        <v>0</v>
      </c>
      <c r="X20" s="25">
        <f>INDEX(СПЛИТ!T:T,MATCH($E20,СПЛИТ!$B:$B,0))</f>
        <v>0</v>
      </c>
      <c r="Y20" s="25">
        <f>INDEX(СПЛИТ!U:U,MATCH($E20,СПЛИТ!$B:$B,0))</f>
        <v>0</v>
      </c>
      <c r="Z20" s="25">
        <f>INDEX(СПЛИТ!V:V,MATCH($E20,СПЛИТ!$B:$B,0))</f>
        <v>0</v>
      </c>
      <c r="AA20" s="25">
        <f>INDEX(СПЛИТ!W:W,MATCH($E20,СПЛИТ!$B:$B,0))</f>
        <v>0</v>
      </c>
      <c r="AB20" s="25">
        <f>INDEX(СПЛИТ!X:X,MATCH($E20,СПЛИТ!$B:$B,0))</f>
        <v>0</v>
      </c>
      <c r="AC20" s="35"/>
      <c r="AD20" s="25">
        <f t="shared" si="0"/>
        <v>0</v>
      </c>
      <c r="AE20" s="25">
        <f t="shared" si="3"/>
        <v>0</v>
      </c>
      <c r="AF20" s="50">
        <f t="shared" si="4"/>
        <v>0.013888888888888888</v>
      </c>
      <c r="AG20" s="35"/>
      <c r="AH20" s="25">
        <f t="shared" si="1"/>
        <v>0</v>
      </c>
      <c r="AI20" s="25">
        <f aca="true" t="shared" si="11" ref="AI20:AS27">COUNTIF($I20:$AB20,AI$3)</f>
        <v>0</v>
      </c>
      <c r="AJ20" s="25">
        <f t="shared" si="11"/>
        <v>1</v>
      </c>
      <c r="AK20" s="25">
        <f t="shared" si="11"/>
        <v>1</v>
      </c>
      <c r="AL20" s="25">
        <f t="shared" si="11"/>
        <v>0</v>
      </c>
      <c r="AM20" s="25">
        <f t="shared" si="11"/>
        <v>0</v>
      </c>
      <c r="AN20" s="25">
        <f t="shared" si="11"/>
        <v>0</v>
      </c>
      <c r="AO20" s="25">
        <f t="shared" si="11"/>
        <v>0</v>
      </c>
      <c r="AP20" s="25">
        <f t="shared" si="11"/>
        <v>0</v>
      </c>
      <c r="AQ20" s="25">
        <f t="shared" si="11"/>
        <v>0</v>
      </c>
      <c r="AR20" s="25">
        <f t="shared" si="11"/>
        <v>0</v>
      </c>
      <c r="AS20" s="25">
        <f t="shared" si="11"/>
        <v>0</v>
      </c>
      <c r="AT20" s="50">
        <f t="shared" si="5"/>
        <v>0.10416666666666666</v>
      </c>
      <c r="AU20" s="25">
        <f t="shared" si="6"/>
        <v>2</v>
      </c>
      <c r="AV20" s="99"/>
      <c r="AW20" s="99">
        <v>1</v>
      </c>
      <c r="AX20" s="99"/>
      <c r="AY20" s="99"/>
      <c r="AZ20" s="99">
        <v>1</v>
      </c>
      <c r="BA20" s="99"/>
      <c r="BB20" s="99"/>
      <c r="BC20" s="99"/>
      <c r="BD20" s="99"/>
      <c r="BE20" s="99"/>
      <c r="BF20" s="99">
        <v>1</v>
      </c>
      <c r="BG20" s="99"/>
      <c r="BH20" s="99">
        <v>1</v>
      </c>
      <c r="BI20" s="99"/>
      <c r="BJ20" s="50">
        <f t="shared" si="7"/>
        <v>0.020833333333333332</v>
      </c>
      <c r="BK20" s="27"/>
      <c r="BL20" s="50">
        <f t="shared" si="8"/>
        <v>0.13888888888888887</v>
      </c>
      <c r="BM20" s="139">
        <f t="shared" si="9"/>
        <v>0.11703703703703694</v>
      </c>
      <c r="BN20" s="141">
        <f t="shared" si="10"/>
        <v>0.2559259259259258</v>
      </c>
      <c r="BO20" s="88" t="s">
        <v>266</v>
      </c>
    </row>
    <row r="21" spans="1:67" ht="38.25">
      <c r="A21" s="46" t="s">
        <v>99</v>
      </c>
      <c r="B21" s="33" t="str">
        <f>INDEX(ЗАЯВКА!E:E,MATCH(A21,ЗАЯВКА!A:A,0))</f>
        <v>Мартенсит
Миллер Мария/ 
Холодков Никита</v>
      </c>
      <c r="C21" s="34" t="str">
        <f>INDEX(ЗАЯВКА!I:I,MATCH(A21,ЗАЯВКА!A:A,0))</f>
        <v>L_СМ</v>
      </c>
      <c r="D21" s="34" t="str">
        <f>INDEX(ЗАЯВКА!H:H,MATCH(A21,ЗАЯВКА!A:A,0))</f>
        <v>СТУД</v>
      </c>
      <c r="E21" s="34">
        <f>INDEX(ЗАЯВКА!C:C,MATCH(A21,ЗАЯВКА!A:A,0))</f>
        <v>4509570</v>
      </c>
      <c r="F21" s="34">
        <f>INDEX(ЗАЯВКА!D:D,MATCH(A21,ЗАЯВКА!A:A,0))</f>
        <v>3</v>
      </c>
      <c r="G21" s="27">
        <f>INDEX(СПЛИТ!C:C,MATCH(E21,СПЛИТ!B:B,0))</f>
        <v>0.5756018518518519</v>
      </c>
      <c r="H21" s="27">
        <f>INDEX(СПЛИТ!D:D,MATCH(E21,СПЛИТ!B:B,0))</f>
        <v>0.6334143518518519</v>
      </c>
      <c r="I21" s="25">
        <f>INDEX(СПЛИТ!E:E,MATCH($E21,СПЛИТ!$B:$B,0))</f>
        <v>51</v>
      </c>
      <c r="J21" s="25">
        <f>INDEX(СПЛИТ!F:F,MATCH($E21,СПЛИТ!$B:$B,0))</f>
        <v>40</v>
      </c>
      <c r="K21" s="25">
        <f>INDEX(СПЛИТ!G:G,MATCH($E21,СПЛИТ!$B:$B,0))</f>
        <v>38</v>
      </c>
      <c r="L21" s="25">
        <f>INDEX(СПЛИТ!H:H,MATCH($E21,СПЛИТ!$B:$B,0))</f>
        <v>39</v>
      </c>
      <c r="M21" s="25">
        <f>INDEX(СПЛИТ!I:I,MATCH($E21,СПЛИТ!$B:$B,0))</f>
        <v>37</v>
      </c>
      <c r="N21" s="25">
        <f>INDEX(СПЛИТ!J:J,MATCH($E21,СПЛИТ!$B:$B,0))</f>
        <v>41</v>
      </c>
      <c r="O21" s="25">
        <f>INDEX(СПЛИТ!K:K,MATCH($E21,СПЛИТ!$B:$B,0))</f>
        <v>42</v>
      </c>
      <c r="P21" s="25">
        <f>INDEX(СПЛИТ!L:L,MATCH($E21,СПЛИТ!$B:$B,0))</f>
        <v>33</v>
      </c>
      <c r="Q21" s="25">
        <f>INDEX(СПЛИТ!M:M,MATCH($E21,СПЛИТ!$B:$B,0))</f>
        <v>34</v>
      </c>
      <c r="R21" s="25">
        <f>INDEX(СПЛИТ!N:N,MATCH($E21,СПЛИТ!$B:$B,0))</f>
        <v>32</v>
      </c>
      <c r="S21" s="25">
        <f>INDEX(СПЛИТ!O:O,MATCH($E21,СПЛИТ!$B:$B,0))</f>
        <v>36</v>
      </c>
      <c r="T21" s="25">
        <f>INDEX(СПЛИТ!P:P,MATCH($E21,СПЛИТ!$B:$B,0))</f>
        <v>0</v>
      </c>
      <c r="U21" s="25">
        <f>INDEX(СПЛИТ!Q:Q,MATCH($E21,СПЛИТ!$B:$B,0))</f>
        <v>0</v>
      </c>
      <c r="V21" s="25">
        <f>INDEX(СПЛИТ!R:R,MATCH($E21,СПЛИТ!$B:$B,0))</f>
        <v>0</v>
      </c>
      <c r="W21" s="25">
        <f>INDEX(СПЛИТ!S:S,MATCH($E21,СПЛИТ!$B:$B,0))</f>
        <v>0</v>
      </c>
      <c r="X21" s="25">
        <f>INDEX(СПЛИТ!T:T,MATCH($E21,СПЛИТ!$B:$B,0))</f>
        <v>0</v>
      </c>
      <c r="Y21" s="25">
        <f>INDEX(СПЛИТ!U:U,MATCH($E21,СПЛИТ!$B:$B,0))</f>
        <v>0</v>
      </c>
      <c r="Z21" s="25">
        <f>INDEX(СПЛИТ!V:V,MATCH($E21,СПЛИТ!$B:$B,0))</f>
        <v>0</v>
      </c>
      <c r="AA21" s="25">
        <f>INDEX(СПЛИТ!W:W,MATCH($E21,СПЛИТ!$B:$B,0))</f>
        <v>0</v>
      </c>
      <c r="AB21" s="25">
        <f>INDEX(СПЛИТ!X:X,MATCH($E21,СПЛИТ!$B:$B,0))</f>
        <v>0</v>
      </c>
      <c r="AC21" s="35"/>
      <c r="AD21" s="25">
        <f t="shared" si="0"/>
        <v>1</v>
      </c>
      <c r="AE21" s="25">
        <f t="shared" si="3"/>
        <v>0</v>
      </c>
      <c r="AF21" s="50">
        <f t="shared" si="4"/>
        <v>0.010416666666666666</v>
      </c>
      <c r="AG21" s="35"/>
      <c r="AH21" s="25">
        <f t="shared" si="1"/>
        <v>1</v>
      </c>
      <c r="AI21" s="25">
        <f t="shared" si="11"/>
        <v>1</v>
      </c>
      <c r="AJ21" s="25">
        <f t="shared" si="11"/>
        <v>1</v>
      </c>
      <c r="AK21" s="25">
        <f t="shared" si="11"/>
        <v>1</v>
      </c>
      <c r="AL21" s="25">
        <f t="shared" si="11"/>
        <v>0</v>
      </c>
      <c r="AM21" s="25">
        <f t="shared" si="11"/>
        <v>1</v>
      </c>
      <c r="AN21" s="25">
        <f t="shared" si="11"/>
        <v>1</v>
      </c>
      <c r="AO21" s="25">
        <f t="shared" si="11"/>
        <v>1</v>
      </c>
      <c r="AP21" s="25">
        <f t="shared" si="11"/>
        <v>1</v>
      </c>
      <c r="AQ21" s="25">
        <f t="shared" si="11"/>
        <v>1</v>
      </c>
      <c r="AR21" s="25">
        <f t="shared" si="11"/>
        <v>1</v>
      </c>
      <c r="AS21" s="25">
        <f t="shared" si="11"/>
        <v>1</v>
      </c>
      <c r="AT21" s="50">
        <f t="shared" si="5"/>
        <v>0.010416666666666666</v>
      </c>
      <c r="AU21" s="25">
        <f t="shared" si="6"/>
        <v>3</v>
      </c>
      <c r="AV21" s="99"/>
      <c r="AW21" s="99"/>
      <c r="AX21" s="99">
        <v>1</v>
      </c>
      <c r="AY21" s="99"/>
      <c r="AZ21" s="99"/>
      <c r="BA21" s="99"/>
      <c r="BB21" s="99">
        <v>1</v>
      </c>
      <c r="BC21" s="99"/>
      <c r="BD21" s="99"/>
      <c r="BE21" s="99"/>
      <c r="BF21" s="99">
        <v>1</v>
      </c>
      <c r="BG21" s="99"/>
      <c r="BH21" s="99"/>
      <c r="BI21" s="99">
        <v>1</v>
      </c>
      <c r="BJ21" s="50">
        <f t="shared" si="7"/>
        <v>0</v>
      </c>
      <c r="BK21" s="27"/>
      <c r="BL21" s="50">
        <f t="shared" si="8"/>
        <v>0.020833333333333332</v>
      </c>
      <c r="BM21" s="139">
        <f t="shared" si="9"/>
        <v>0.057812500000000044</v>
      </c>
      <c r="BN21" s="141">
        <f t="shared" si="10"/>
        <v>0.07864583333333337</v>
      </c>
      <c r="BO21" s="88"/>
    </row>
    <row r="22" spans="1:67" ht="38.25">
      <c r="A22" s="46" t="s">
        <v>100</v>
      </c>
      <c r="B22" s="33" t="str">
        <f>INDEX(ЗАЯВКА!E:E,MATCH(A22,ЗАЯВКА!A:A,0))</f>
        <v>Штурмовики
Бессчастнова Галина/ 
Карагузина Валерия</v>
      </c>
      <c r="C22" s="34" t="str">
        <f>INDEX(ЗАЯВКА!I:I,MATCH(A22,ЗАЯВКА!A:A,0))</f>
        <v>L_СМ</v>
      </c>
      <c r="D22" s="34" t="str">
        <f>INDEX(ЗАЯВКА!H:H,MATCH(A22,ЗАЯВКА!A:A,0))</f>
        <v>СТУД</v>
      </c>
      <c r="E22" s="34">
        <f>INDEX(ЗАЯВКА!C:C,MATCH(A22,ЗАЯВКА!A:A,0))</f>
        <v>4502643</v>
      </c>
      <c r="F22" s="34">
        <f>INDEX(ЗАЯВКА!D:D,MATCH(A22,ЗАЯВКА!A:A,0))</f>
        <v>4</v>
      </c>
      <c r="G22" s="27">
        <f>INDEX(СПЛИТ!C:C,MATCH(E22,СПЛИТ!B:B,0))</f>
        <v>0.6012384259259259</v>
      </c>
      <c r="H22" s="27">
        <f>INDEX(СПЛИТ!D:D,MATCH(E22,СПЛИТ!B:B,0))</f>
        <v>0.661412037037037</v>
      </c>
      <c r="I22" s="25">
        <f>INDEX(СПЛИТ!E:E,MATCH($E22,СПЛИТ!$B:$B,0))</f>
        <v>61</v>
      </c>
      <c r="J22" s="25">
        <f>INDEX(СПЛИТ!F:F,MATCH($E22,СПЛИТ!$B:$B,0))</f>
        <v>40</v>
      </c>
      <c r="K22" s="25">
        <f>INDEX(СПЛИТ!G:G,MATCH($E22,СПЛИТ!$B:$B,0))</f>
        <v>41</v>
      </c>
      <c r="L22" s="25">
        <f>INDEX(СПЛИТ!H:H,MATCH($E22,СПЛИТ!$B:$B,0))</f>
        <v>0</v>
      </c>
      <c r="M22" s="25">
        <f>INDEX(СПЛИТ!I:I,MATCH($E22,СПЛИТ!$B:$B,0))</f>
        <v>0</v>
      </c>
      <c r="N22" s="25">
        <f>INDEX(СПЛИТ!J:J,MATCH($E22,СПЛИТ!$B:$B,0))</f>
        <v>0</v>
      </c>
      <c r="O22" s="25">
        <f>INDEX(СПЛИТ!K:K,MATCH($E22,СПЛИТ!$B:$B,0))</f>
        <v>0</v>
      </c>
      <c r="P22" s="25">
        <f>INDEX(СПЛИТ!L:L,MATCH($E22,СПЛИТ!$B:$B,0))</f>
        <v>0</v>
      </c>
      <c r="Q22" s="25">
        <f>INDEX(СПЛИТ!M:M,MATCH($E22,СПЛИТ!$B:$B,0))</f>
        <v>0</v>
      </c>
      <c r="R22" s="25">
        <f>INDEX(СПЛИТ!N:N,MATCH($E22,СПЛИТ!$B:$B,0))</f>
        <v>0</v>
      </c>
      <c r="S22" s="25">
        <f>INDEX(СПЛИТ!O:O,MATCH($E22,СПЛИТ!$B:$B,0))</f>
        <v>0</v>
      </c>
      <c r="T22" s="25">
        <f>INDEX(СПЛИТ!P:P,MATCH($E22,СПЛИТ!$B:$B,0))</f>
        <v>0</v>
      </c>
      <c r="U22" s="25">
        <f>INDEX(СПЛИТ!Q:Q,MATCH($E22,СПЛИТ!$B:$B,0))</f>
        <v>0</v>
      </c>
      <c r="V22" s="25">
        <f>INDEX(СПЛИТ!R:R,MATCH($E22,СПЛИТ!$B:$B,0))</f>
        <v>0</v>
      </c>
      <c r="W22" s="25">
        <f>INDEX(СПЛИТ!S:S,MATCH($E22,СПЛИТ!$B:$B,0))</f>
        <v>0</v>
      </c>
      <c r="X22" s="25">
        <f>INDEX(СПЛИТ!T:T,MATCH($E22,СПЛИТ!$B:$B,0))</f>
        <v>0</v>
      </c>
      <c r="Y22" s="25">
        <f>INDEX(СПЛИТ!U:U,MATCH($E22,СПЛИТ!$B:$B,0))</f>
        <v>0</v>
      </c>
      <c r="Z22" s="25">
        <f>INDEX(СПЛИТ!V:V,MATCH($E22,СПЛИТ!$B:$B,0))</f>
        <v>0</v>
      </c>
      <c r="AA22" s="25">
        <f>INDEX(СПЛИТ!W:W,MATCH($E22,СПЛИТ!$B:$B,0))</f>
        <v>0</v>
      </c>
      <c r="AB22" s="25">
        <f>INDEX(СПЛИТ!X:X,MATCH($E22,СПЛИТ!$B:$B,0))</f>
        <v>0</v>
      </c>
      <c r="AC22" s="35"/>
      <c r="AD22" s="25">
        <f t="shared" si="0"/>
        <v>0</v>
      </c>
      <c r="AE22" s="25">
        <f t="shared" si="3"/>
        <v>0</v>
      </c>
      <c r="AF22" s="50">
        <f t="shared" si="4"/>
        <v>0.013888888888888888</v>
      </c>
      <c r="AG22" s="35"/>
      <c r="AH22" s="25">
        <f t="shared" si="1"/>
        <v>0</v>
      </c>
      <c r="AI22" s="25">
        <f t="shared" si="11"/>
        <v>0</v>
      </c>
      <c r="AJ22" s="25">
        <f t="shared" si="11"/>
        <v>0</v>
      </c>
      <c r="AK22" s="25">
        <f t="shared" si="11"/>
        <v>0</v>
      </c>
      <c r="AL22" s="25">
        <f t="shared" si="11"/>
        <v>0</v>
      </c>
      <c r="AM22" s="25">
        <f t="shared" si="11"/>
        <v>0</v>
      </c>
      <c r="AN22" s="25">
        <f t="shared" si="11"/>
        <v>0</v>
      </c>
      <c r="AO22" s="25">
        <f t="shared" si="11"/>
        <v>0</v>
      </c>
      <c r="AP22" s="25">
        <f t="shared" si="11"/>
        <v>0</v>
      </c>
      <c r="AQ22" s="25">
        <f t="shared" si="11"/>
        <v>1</v>
      </c>
      <c r="AR22" s="25">
        <f t="shared" si="11"/>
        <v>1</v>
      </c>
      <c r="AS22" s="25">
        <f t="shared" si="11"/>
        <v>0</v>
      </c>
      <c r="AT22" s="50">
        <f t="shared" si="5"/>
        <v>0.10416666666666666</v>
      </c>
      <c r="AU22" s="25">
        <f t="shared" si="6"/>
        <v>4</v>
      </c>
      <c r="AV22" s="99"/>
      <c r="AW22" s="99"/>
      <c r="AX22" s="99">
        <v>1</v>
      </c>
      <c r="AY22" s="99"/>
      <c r="AZ22" s="99"/>
      <c r="BA22" s="99"/>
      <c r="BB22" s="99"/>
      <c r="BC22" s="99"/>
      <c r="BD22" s="99">
        <v>1</v>
      </c>
      <c r="BE22" s="99"/>
      <c r="BF22" s="99">
        <v>1</v>
      </c>
      <c r="BG22" s="99"/>
      <c r="BH22" s="99"/>
      <c r="BI22" s="99">
        <v>1</v>
      </c>
      <c r="BJ22" s="50">
        <f t="shared" si="7"/>
        <v>0</v>
      </c>
      <c r="BK22" s="27"/>
      <c r="BL22" s="50">
        <f t="shared" si="8"/>
        <v>0.11805555555555555</v>
      </c>
      <c r="BM22" s="139">
        <f t="shared" si="9"/>
        <v>0.06017361111111108</v>
      </c>
      <c r="BN22" s="141">
        <f t="shared" si="10"/>
        <v>0.17822916666666663</v>
      </c>
      <c r="BO22" s="88"/>
    </row>
    <row r="23" spans="1:67" ht="38.25">
      <c r="A23" s="46" t="s">
        <v>101</v>
      </c>
      <c r="B23" s="33" t="str">
        <f>INDEX(ЗАЯВКА!E:E,MATCH(A23,ЗАЯВКА!A:A,0))</f>
        <v>Смурфики
Молодых Наталья/ 
Старостина Надежда</v>
      </c>
      <c r="C23" s="34" t="str">
        <f>INDEX(ЗАЯВКА!I:I,MATCH(A23,ЗАЯВКА!A:A,0))</f>
        <v>L_СМ</v>
      </c>
      <c r="D23" s="34" t="str">
        <f>INDEX(ЗАЯВКА!H:H,MATCH(A23,ЗАЯВКА!A:A,0))</f>
        <v>СТУД</v>
      </c>
      <c r="E23" s="34">
        <f>INDEX(ЗАЯВКА!C:C,MATCH(A23,ЗАЯВКА!A:A,0))</f>
        <v>4509575</v>
      </c>
      <c r="F23" s="34">
        <f>INDEX(ЗАЯВКА!D:D,MATCH(A23,ЗАЯВКА!A:A,0))</f>
        <v>5</v>
      </c>
      <c r="G23" s="27">
        <f>INDEX(СПЛИТ!C:C,MATCH(E23,СПЛИТ!B:B,0))</f>
        <v>0.6074305555555556</v>
      </c>
      <c r="H23" s="27">
        <f>INDEX(СПЛИТ!D:D,MATCH(E23,СПЛИТ!B:B,0))</f>
        <v>0.6690277777777779</v>
      </c>
      <c r="I23" s="25">
        <f>INDEX(СПЛИТ!E:E,MATCH($E23,СПЛИТ!$B:$B,0))</f>
        <v>52</v>
      </c>
      <c r="J23" s="25">
        <f>INDEX(СПЛИТ!F:F,MATCH($E23,СПЛИТ!$B:$B,0))</f>
        <v>40</v>
      </c>
      <c r="K23" s="25">
        <f>INDEX(СПЛИТ!G:G,MATCH($E23,СПЛИТ!$B:$B,0))</f>
        <v>62</v>
      </c>
      <c r="L23" s="25">
        <f>INDEX(СПЛИТ!H:H,MATCH($E23,СПЛИТ!$B:$B,0))</f>
        <v>36</v>
      </c>
      <c r="M23" s="25">
        <f>INDEX(СПЛИТ!I:I,MATCH($E23,СПЛИТ!$B:$B,0))</f>
        <v>37</v>
      </c>
      <c r="N23" s="25">
        <f>INDEX(СПЛИТ!J:J,MATCH($E23,СПЛИТ!$B:$B,0))</f>
        <v>38</v>
      </c>
      <c r="O23" s="25">
        <f>INDEX(СПЛИТ!K:K,MATCH($E23,СПЛИТ!$B:$B,0))</f>
        <v>39</v>
      </c>
      <c r="P23" s="25">
        <f>INDEX(СПЛИТ!L:L,MATCH($E23,СПЛИТ!$B:$B,0))</f>
        <v>31</v>
      </c>
      <c r="Q23" s="25">
        <f>INDEX(СПЛИТ!M:M,MATCH($E23,СПЛИТ!$B:$B,0))</f>
        <v>0</v>
      </c>
      <c r="R23" s="25">
        <f>INDEX(СПЛИТ!N:N,MATCH($E23,СПЛИТ!$B:$B,0))</f>
        <v>0</v>
      </c>
      <c r="S23" s="25">
        <f>INDEX(СПЛИТ!O:O,MATCH($E23,СПЛИТ!$B:$B,0))</f>
        <v>0</v>
      </c>
      <c r="T23" s="25">
        <f>INDEX(СПЛИТ!P:P,MATCH($E23,СПЛИТ!$B:$B,0))</f>
        <v>0</v>
      </c>
      <c r="U23" s="25">
        <f>INDEX(СПЛИТ!Q:Q,MATCH($E23,СПЛИТ!$B:$B,0))</f>
        <v>0</v>
      </c>
      <c r="V23" s="25">
        <f>INDEX(СПЛИТ!R:R,MATCH($E23,СПЛИТ!$B:$B,0))</f>
        <v>0</v>
      </c>
      <c r="W23" s="25">
        <f>INDEX(СПЛИТ!S:S,MATCH($E23,СПЛИТ!$B:$B,0))</f>
        <v>0</v>
      </c>
      <c r="X23" s="25">
        <f>INDEX(СПЛИТ!T:T,MATCH($E23,СПЛИТ!$B:$B,0))</f>
        <v>0</v>
      </c>
      <c r="Y23" s="25">
        <f>INDEX(СПЛИТ!U:U,MATCH($E23,СПЛИТ!$B:$B,0))</f>
        <v>0</v>
      </c>
      <c r="Z23" s="25">
        <f>INDEX(СПЛИТ!V:V,MATCH($E23,СПЛИТ!$B:$B,0))</f>
        <v>0</v>
      </c>
      <c r="AA23" s="25">
        <f>INDEX(СПЛИТ!W:W,MATCH($E23,СПЛИТ!$B:$B,0))</f>
        <v>0</v>
      </c>
      <c r="AB23" s="25">
        <f>INDEX(СПЛИТ!X:X,MATCH($E23,СПЛИТ!$B:$B,0))</f>
        <v>0</v>
      </c>
      <c r="AC23" s="35"/>
      <c r="AD23" s="25">
        <f t="shared" si="0"/>
        <v>0</v>
      </c>
      <c r="AE23" s="25">
        <f t="shared" si="3"/>
        <v>2</v>
      </c>
      <c r="AF23" s="50">
        <f t="shared" si="4"/>
        <v>0.006944444444444444</v>
      </c>
      <c r="AG23" s="35"/>
      <c r="AH23" s="25">
        <f t="shared" si="1"/>
        <v>0</v>
      </c>
      <c r="AI23" s="25">
        <f t="shared" si="11"/>
        <v>0</v>
      </c>
      <c r="AJ23" s="25">
        <f t="shared" si="11"/>
        <v>0</v>
      </c>
      <c r="AK23" s="25">
        <f t="shared" si="11"/>
        <v>0</v>
      </c>
      <c r="AL23" s="25">
        <f t="shared" si="11"/>
        <v>0</v>
      </c>
      <c r="AM23" s="25">
        <f t="shared" si="11"/>
        <v>1</v>
      </c>
      <c r="AN23" s="25">
        <f t="shared" si="11"/>
        <v>1</v>
      </c>
      <c r="AO23" s="25">
        <f t="shared" si="11"/>
        <v>1</v>
      </c>
      <c r="AP23" s="25">
        <f t="shared" si="11"/>
        <v>1</v>
      </c>
      <c r="AQ23" s="25">
        <f t="shared" si="11"/>
        <v>1</v>
      </c>
      <c r="AR23" s="25">
        <f t="shared" si="11"/>
        <v>0</v>
      </c>
      <c r="AS23" s="25">
        <f t="shared" si="11"/>
        <v>0</v>
      </c>
      <c r="AT23" s="50">
        <f t="shared" si="5"/>
        <v>0.07291666666666666</v>
      </c>
      <c r="AU23" s="25">
        <f t="shared" si="6"/>
        <v>5</v>
      </c>
      <c r="AV23" s="99"/>
      <c r="AW23" s="99"/>
      <c r="AX23" s="99"/>
      <c r="AY23" s="99"/>
      <c r="AZ23" s="99">
        <v>1</v>
      </c>
      <c r="BA23" s="99">
        <v>1</v>
      </c>
      <c r="BB23" s="99"/>
      <c r="BC23" s="99">
        <v>1</v>
      </c>
      <c r="BD23" s="99">
        <v>1</v>
      </c>
      <c r="BE23" s="99"/>
      <c r="BF23" s="99">
        <v>1</v>
      </c>
      <c r="BG23" s="99"/>
      <c r="BH23" s="99"/>
      <c r="BI23" s="99"/>
      <c r="BJ23" s="50">
        <f t="shared" si="7"/>
        <v>0</v>
      </c>
      <c r="BK23" s="27"/>
      <c r="BL23" s="50">
        <f t="shared" si="8"/>
        <v>0.0798611111111111</v>
      </c>
      <c r="BM23" s="139">
        <f t="shared" si="9"/>
        <v>0.0615972222222223</v>
      </c>
      <c r="BN23" s="141">
        <f t="shared" si="10"/>
        <v>0.1414583333333334</v>
      </c>
      <c r="BO23" s="88"/>
    </row>
    <row r="24" spans="1:67" ht="38.25">
      <c r="A24" s="46" t="s">
        <v>102</v>
      </c>
      <c r="B24" s="33" t="str">
        <f>INDEX(ЗАЯВКА!E:E,MATCH(A24,ЗАЯВКА!A:A,0))</f>
        <v>Смурфята
Николаева Наталья/ 
Червенка Антон</v>
      </c>
      <c r="C24" s="34" t="str">
        <f>INDEX(ЗАЯВКА!I:I,MATCH(A24,ЗАЯВКА!A:A,0))</f>
        <v>L_СМ</v>
      </c>
      <c r="D24" s="34" t="str">
        <f>INDEX(ЗАЯВКА!H:H,MATCH(A24,ЗАЯВКА!A:A,0))</f>
        <v>СТУД</v>
      </c>
      <c r="E24" s="34">
        <f>INDEX(ЗАЯВКА!C:C,MATCH(A24,ЗАЯВКА!A:A,0))</f>
        <v>4707656</v>
      </c>
      <c r="F24" s="34">
        <f>INDEX(ЗАЯВКА!D:D,MATCH(A24,ЗАЯВКА!A:A,0))</f>
        <v>6</v>
      </c>
      <c r="G24" s="27">
        <f>INDEX(СПЛИТ!C:C,MATCH(E24,СПЛИТ!B:B,0))</f>
        <v>0.6032638888888889</v>
      </c>
      <c r="H24" s="27">
        <f>INDEX(СПЛИТ!D:D,MATCH(E24,СПЛИТ!B:B,0))</f>
        <v>0.6631828703703704</v>
      </c>
      <c r="I24" s="25">
        <f>INDEX(СПЛИТ!E:E,MATCH($E24,СПЛИТ!$B:$B,0))</f>
        <v>50</v>
      </c>
      <c r="J24" s="25">
        <f>INDEX(СПЛИТ!F:F,MATCH($E24,СПЛИТ!$B:$B,0))</f>
        <v>61</v>
      </c>
      <c r="K24" s="25">
        <f>INDEX(СПЛИТ!G:G,MATCH($E24,СПЛИТ!$B:$B,0))</f>
        <v>40</v>
      </c>
      <c r="L24" s="25">
        <f>INDEX(СПЛИТ!H:H,MATCH($E24,СПЛИТ!$B:$B,0))</f>
        <v>36</v>
      </c>
      <c r="M24" s="25">
        <f>INDEX(СПЛИТ!I:I,MATCH($E24,СПЛИТ!$B:$B,0))</f>
        <v>38</v>
      </c>
      <c r="N24" s="25">
        <f>INDEX(СПЛИТ!J:J,MATCH($E24,СПЛИТ!$B:$B,0))</f>
        <v>32</v>
      </c>
      <c r="O24" s="25">
        <f>INDEX(СПЛИТ!K:K,MATCH($E24,СПЛИТ!$B:$B,0))</f>
        <v>34</v>
      </c>
      <c r="P24" s="25">
        <f>INDEX(СПЛИТ!L:L,MATCH($E24,СПЛИТ!$B:$B,0))</f>
        <v>33</v>
      </c>
      <c r="Q24" s="25">
        <f>INDEX(СПЛИТ!M:M,MATCH($E24,СПЛИТ!$B:$B,0))</f>
        <v>42</v>
      </c>
      <c r="R24" s="25">
        <f>INDEX(СПЛИТ!N:N,MATCH($E24,СПЛИТ!$B:$B,0))</f>
        <v>41</v>
      </c>
      <c r="S24" s="25">
        <f>INDEX(СПЛИТ!O:O,MATCH($E24,СПЛИТ!$B:$B,0))</f>
        <v>37</v>
      </c>
      <c r="T24" s="25">
        <f>INDEX(СПЛИТ!P:P,MATCH($E24,СПЛИТ!$B:$B,0))</f>
        <v>39</v>
      </c>
      <c r="U24" s="25">
        <f>INDEX(СПЛИТ!Q:Q,MATCH($E24,СПЛИТ!$B:$B,0))</f>
        <v>31</v>
      </c>
      <c r="V24" s="25">
        <f>INDEX(СПЛИТ!R:R,MATCH($E24,СПЛИТ!$B:$B,0))</f>
        <v>35</v>
      </c>
      <c r="W24" s="25">
        <f>INDEX(СПЛИТ!S:S,MATCH($E24,СПЛИТ!$B:$B,0))</f>
        <v>0</v>
      </c>
      <c r="X24" s="25">
        <f>INDEX(СПЛИТ!T:T,MATCH($E24,СПЛИТ!$B:$B,0))</f>
        <v>0</v>
      </c>
      <c r="Y24" s="25">
        <f>INDEX(СПЛИТ!U:U,MATCH($E24,СПЛИТ!$B:$B,0))</f>
        <v>0</v>
      </c>
      <c r="Z24" s="25">
        <f>INDEX(СПЛИТ!V:V,MATCH($E24,СПЛИТ!$B:$B,0))</f>
        <v>0</v>
      </c>
      <c r="AA24" s="25">
        <f>INDEX(СПЛИТ!W:W,MATCH($E24,СПЛИТ!$B:$B,0))</f>
        <v>0</v>
      </c>
      <c r="AB24" s="25">
        <f>INDEX(СПЛИТ!X:X,MATCH($E24,СПЛИТ!$B:$B,0))</f>
        <v>0</v>
      </c>
      <c r="AC24" s="35"/>
      <c r="AD24" s="25">
        <f t="shared" si="0"/>
        <v>0</v>
      </c>
      <c r="AE24" s="25">
        <f t="shared" si="3"/>
        <v>0</v>
      </c>
      <c r="AF24" s="50">
        <f t="shared" si="4"/>
        <v>0.013888888888888888</v>
      </c>
      <c r="AG24" s="35"/>
      <c r="AH24" s="25">
        <f t="shared" si="1"/>
        <v>1</v>
      </c>
      <c r="AI24" s="25">
        <f t="shared" si="11"/>
        <v>1</v>
      </c>
      <c r="AJ24" s="25">
        <f t="shared" si="11"/>
        <v>1</v>
      </c>
      <c r="AK24" s="25">
        <f t="shared" si="11"/>
        <v>1</v>
      </c>
      <c r="AL24" s="25">
        <f t="shared" si="11"/>
        <v>1</v>
      </c>
      <c r="AM24" s="25">
        <f t="shared" si="11"/>
        <v>1</v>
      </c>
      <c r="AN24" s="25">
        <f t="shared" si="11"/>
        <v>1</v>
      </c>
      <c r="AO24" s="25">
        <f t="shared" si="11"/>
        <v>1</v>
      </c>
      <c r="AP24" s="25">
        <f t="shared" si="11"/>
        <v>1</v>
      </c>
      <c r="AQ24" s="25">
        <f t="shared" si="11"/>
        <v>1</v>
      </c>
      <c r="AR24" s="25">
        <f t="shared" si="11"/>
        <v>1</v>
      </c>
      <c r="AS24" s="25">
        <f t="shared" si="11"/>
        <v>1</v>
      </c>
      <c r="AT24" s="50">
        <f t="shared" si="5"/>
        <v>0</v>
      </c>
      <c r="AU24" s="25">
        <f t="shared" si="6"/>
        <v>6</v>
      </c>
      <c r="AV24" s="99"/>
      <c r="AW24" s="99"/>
      <c r="AX24" s="99">
        <v>1</v>
      </c>
      <c r="AY24" s="99"/>
      <c r="AZ24" s="99"/>
      <c r="BA24" s="99"/>
      <c r="BB24" s="99"/>
      <c r="BC24" s="99">
        <v>1</v>
      </c>
      <c r="BD24" s="99">
        <v>1</v>
      </c>
      <c r="BE24" s="99"/>
      <c r="BF24" s="99">
        <v>0</v>
      </c>
      <c r="BG24" s="99">
        <v>1</v>
      </c>
      <c r="BH24" s="99"/>
      <c r="BI24" s="99"/>
      <c r="BJ24" s="50">
        <f t="shared" si="7"/>
        <v>0.010416666666666666</v>
      </c>
      <c r="BK24" s="27"/>
      <c r="BL24" s="50">
        <f t="shared" si="8"/>
        <v>0.024305555555555552</v>
      </c>
      <c r="BM24" s="139">
        <f t="shared" si="9"/>
        <v>0.05991898148148145</v>
      </c>
      <c r="BN24" s="141">
        <f t="shared" si="10"/>
        <v>0.084224537037037</v>
      </c>
      <c r="BO24" s="88"/>
    </row>
    <row r="25" spans="1:67" ht="38.25">
      <c r="A25" s="46" t="s">
        <v>103</v>
      </c>
      <c r="B25" s="33" t="str">
        <f>INDEX(ЗАЯВКА!E:E,MATCH(A25,ЗАЯВКА!A:A,0))</f>
        <v>Чип и Дейл
Ася Пряжкина/ 
Владимир Михайлов</v>
      </c>
      <c r="C25" s="34" t="str">
        <f>INDEX(ЗАЯВКА!I:I,MATCH(A25,ЗАЯВКА!A:A,0))</f>
        <v>L_СМ</v>
      </c>
      <c r="D25" s="34" t="str">
        <f>INDEX(ЗАЯВКА!H:H,MATCH(A25,ЗАЯВКА!A:A,0))</f>
        <v>СТУД</v>
      </c>
      <c r="E25" s="34">
        <f>INDEX(ЗАЯВКА!C:C,MATCH(A25,ЗАЯВКА!A:A,0))</f>
        <v>4509568</v>
      </c>
      <c r="F25" s="34">
        <f>INDEX(ЗАЯВКА!D:D,MATCH(A25,ЗАЯВКА!A:A,0))</f>
        <v>1</v>
      </c>
      <c r="G25" s="27">
        <f>INDEX(СПЛИТ!C:C,MATCH(E25,СПЛИТ!B:B,0))</f>
        <v>0.6192361111111111</v>
      </c>
      <c r="H25" s="27">
        <f>INDEX(СПЛИТ!D:D,MATCH(E25,СПЛИТ!B:B,0))</f>
        <v>0.6530555555555556</v>
      </c>
      <c r="I25" s="25">
        <f>INDEX(СПЛИТ!E:E,MATCH($E25,СПЛИТ!$B:$B,0))</f>
        <v>51</v>
      </c>
      <c r="J25" s="25">
        <f>INDEX(СПЛИТ!F:F,MATCH($E25,СПЛИТ!$B:$B,0))</f>
        <v>50</v>
      </c>
      <c r="K25" s="25">
        <f>INDEX(СПЛИТ!G:G,MATCH($E25,СПЛИТ!$B:$B,0))</f>
        <v>40</v>
      </c>
      <c r="L25" s="25">
        <f>INDEX(СПЛИТ!H:H,MATCH($E25,СПЛИТ!$B:$B,0))</f>
        <v>32</v>
      </c>
      <c r="M25" s="25">
        <f>INDEX(СПЛИТ!I:I,MATCH($E25,СПЛИТ!$B:$B,0))</f>
        <v>34</v>
      </c>
      <c r="N25" s="25">
        <f>INDEX(СПЛИТ!J:J,MATCH($E25,СПЛИТ!$B:$B,0))</f>
        <v>33</v>
      </c>
      <c r="O25" s="25">
        <f>INDEX(СПЛИТ!K:K,MATCH($E25,СПЛИТ!$B:$B,0))</f>
        <v>42</v>
      </c>
      <c r="P25" s="25">
        <f>INDEX(СПЛИТ!L:L,MATCH($E25,СПЛИТ!$B:$B,0))</f>
        <v>41</v>
      </c>
      <c r="Q25" s="25">
        <f>INDEX(СПЛИТ!M:M,MATCH($E25,СПЛИТ!$B:$B,0))</f>
        <v>37</v>
      </c>
      <c r="R25" s="25">
        <f>INDEX(СПЛИТ!N:N,MATCH($E25,СПЛИТ!$B:$B,0))</f>
        <v>38</v>
      </c>
      <c r="S25" s="25">
        <f>INDEX(СПЛИТ!O:O,MATCH($E25,СПЛИТ!$B:$B,0))</f>
        <v>39</v>
      </c>
      <c r="T25" s="25">
        <f>INDEX(СПЛИТ!P:P,MATCH($E25,СПЛИТ!$B:$B,0))</f>
        <v>35</v>
      </c>
      <c r="U25" s="25">
        <f>INDEX(СПЛИТ!Q:Q,MATCH($E25,СПЛИТ!$B:$B,0))</f>
        <v>31</v>
      </c>
      <c r="V25" s="25">
        <f>INDEX(СПЛИТ!R:R,MATCH($E25,СПЛИТ!$B:$B,0))</f>
        <v>36</v>
      </c>
      <c r="W25" s="25">
        <f>INDEX(СПЛИТ!S:S,MATCH($E25,СПЛИТ!$B:$B,0))</f>
        <v>0</v>
      </c>
      <c r="X25" s="25">
        <f>INDEX(СПЛИТ!T:T,MATCH($E25,СПЛИТ!$B:$B,0))</f>
        <v>0</v>
      </c>
      <c r="Y25" s="25">
        <f>INDEX(СПЛИТ!U:U,MATCH($E25,СПЛИТ!$B:$B,0))</f>
        <v>0</v>
      </c>
      <c r="Z25" s="25">
        <f>INDEX(СПЛИТ!V:V,MATCH($E25,СПЛИТ!$B:$B,0))</f>
        <v>0</v>
      </c>
      <c r="AA25" s="25">
        <f>INDEX(СПЛИТ!W:W,MATCH($E25,СПЛИТ!$B:$B,0))</f>
        <v>0</v>
      </c>
      <c r="AB25" s="25">
        <f>INDEX(СПЛИТ!X:X,MATCH($E25,СПЛИТ!$B:$B,0))</f>
        <v>0</v>
      </c>
      <c r="AC25" s="35"/>
      <c r="AD25" s="25">
        <f t="shared" si="0"/>
        <v>1</v>
      </c>
      <c r="AE25" s="25">
        <f t="shared" si="3"/>
        <v>0</v>
      </c>
      <c r="AF25" s="50">
        <f t="shared" si="4"/>
        <v>0.010416666666666666</v>
      </c>
      <c r="AG25" s="35"/>
      <c r="AH25" s="25">
        <f t="shared" si="1"/>
        <v>1</v>
      </c>
      <c r="AI25" s="25">
        <f t="shared" si="11"/>
        <v>1</v>
      </c>
      <c r="AJ25" s="25">
        <f t="shared" si="11"/>
        <v>1</v>
      </c>
      <c r="AK25" s="25">
        <f t="shared" si="11"/>
        <v>1</v>
      </c>
      <c r="AL25" s="25">
        <f t="shared" si="11"/>
        <v>1</v>
      </c>
      <c r="AM25" s="25">
        <f t="shared" si="11"/>
        <v>1</v>
      </c>
      <c r="AN25" s="25">
        <f t="shared" si="11"/>
        <v>1</v>
      </c>
      <c r="AO25" s="25">
        <f t="shared" si="11"/>
        <v>1</v>
      </c>
      <c r="AP25" s="25">
        <f t="shared" si="11"/>
        <v>1</v>
      </c>
      <c r="AQ25" s="25">
        <f t="shared" si="11"/>
        <v>1</v>
      </c>
      <c r="AR25" s="25">
        <f t="shared" si="11"/>
        <v>1</v>
      </c>
      <c r="AS25" s="25">
        <f t="shared" si="11"/>
        <v>1</v>
      </c>
      <c r="AT25" s="50">
        <f t="shared" si="5"/>
        <v>0</v>
      </c>
      <c r="AU25" s="25">
        <f t="shared" si="6"/>
        <v>1</v>
      </c>
      <c r="AV25" s="99"/>
      <c r="AW25" s="99"/>
      <c r="AX25" s="99"/>
      <c r="AY25" s="99">
        <v>1</v>
      </c>
      <c r="AZ25" s="99"/>
      <c r="BA25" s="99"/>
      <c r="BB25" s="99">
        <v>1</v>
      </c>
      <c r="BC25" s="99"/>
      <c r="BD25" s="99">
        <v>1</v>
      </c>
      <c r="BE25" s="99"/>
      <c r="BF25" s="99"/>
      <c r="BG25" s="99"/>
      <c r="BH25" s="99">
        <v>1</v>
      </c>
      <c r="BI25" s="99"/>
      <c r="BJ25" s="50">
        <f t="shared" si="7"/>
        <v>0</v>
      </c>
      <c r="BK25" s="27"/>
      <c r="BL25" s="50">
        <f t="shared" si="8"/>
        <v>0.010416666666666666</v>
      </c>
      <c r="BM25" s="139">
        <f t="shared" si="9"/>
        <v>0.03381944444444451</v>
      </c>
      <c r="BN25" s="141">
        <f t="shared" si="10"/>
        <v>0.04423611111111118</v>
      </c>
      <c r="BO25" s="88"/>
    </row>
    <row r="26" spans="1:67" ht="38.25">
      <c r="A26" s="46" t="s">
        <v>104</v>
      </c>
      <c r="B26" s="33" t="str">
        <f>INDEX(ЗАЯВКА!E:E,MATCH(A26,ЗАЯВКА!A:A,0))</f>
        <v>Скабиоза
Гильфанова Альбина/ 
Базалеева Мария</v>
      </c>
      <c r="C26" s="34" t="str">
        <f>INDEX(ЗАЯВКА!I:I,MATCH(A26,ЗАЯВКА!A:A,0))</f>
        <v>L_СМ</v>
      </c>
      <c r="D26" s="34" t="str">
        <f>INDEX(ЗАЯВКА!H:H,MATCH(A26,ЗАЯВКА!A:A,0))</f>
        <v>СТУД</v>
      </c>
      <c r="E26" s="34">
        <f>INDEX(ЗАЯВКА!C:C,MATCH(A26,ЗАЯВКА!A:A,0))</f>
        <v>4509579</v>
      </c>
      <c r="F26" s="34">
        <f>INDEX(ЗАЯВКА!D:D,MATCH(A26,ЗАЯВКА!A:A,0))</f>
        <v>2</v>
      </c>
      <c r="G26" s="27">
        <f>INDEX(СПЛИТ!C:C,MATCH(E26,СПЛИТ!B:B,0))</f>
        <v>0.612349537037037</v>
      </c>
      <c r="H26" s="27">
        <f>INDEX(СПЛИТ!D:D,MATCH(E26,СПЛИТ!B:B,0))</f>
        <v>0.6656597222222222</v>
      </c>
      <c r="I26" s="25">
        <f>INDEX(СПЛИТ!E:E,MATCH($E26,СПЛИТ!$B:$B,0))</f>
        <v>51</v>
      </c>
      <c r="J26" s="25">
        <f>INDEX(СПЛИТ!F:F,MATCH($E26,СПЛИТ!$B:$B,0))</f>
        <v>62</v>
      </c>
      <c r="K26" s="25">
        <f>INDEX(СПЛИТ!G:G,MATCH($E26,СПЛИТ!$B:$B,0))</f>
        <v>61</v>
      </c>
      <c r="L26" s="25">
        <f>INDEX(СПЛИТ!H:H,MATCH($E26,СПЛИТ!$B:$B,0))</f>
        <v>40</v>
      </c>
      <c r="M26" s="25">
        <f>INDEX(СПЛИТ!I:I,MATCH($E26,СПЛИТ!$B:$B,0))</f>
        <v>36</v>
      </c>
      <c r="N26" s="25">
        <f>INDEX(СПЛИТ!J:J,MATCH($E26,СПЛИТ!$B:$B,0))</f>
        <v>35</v>
      </c>
      <c r="O26" s="25">
        <f>INDEX(СПЛИТ!K:K,MATCH($E26,СПЛИТ!$B:$B,0))</f>
        <v>35</v>
      </c>
      <c r="P26" s="25">
        <f>INDEX(СПЛИТ!L:L,MATCH($E26,СПЛИТ!$B:$B,0))</f>
        <v>31</v>
      </c>
      <c r="Q26" s="25">
        <f>INDEX(СПЛИТ!M:M,MATCH($E26,СПЛИТ!$B:$B,0))</f>
        <v>39</v>
      </c>
      <c r="R26" s="25">
        <f>INDEX(СПЛИТ!N:N,MATCH($E26,СПЛИТ!$B:$B,0))</f>
        <v>37</v>
      </c>
      <c r="S26" s="25">
        <f>INDEX(СПЛИТ!O:O,MATCH($E26,СПЛИТ!$B:$B,0))</f>
        <v>41</v>
      </c>
      <c r="T26" s="25">
        <f>INDEX(СПЛИТ!P:P,MATCH($E26,СПЛИТ!$B:$B,0))</f>
        <v>42</v>
      </c>
      <c r="U26" s="25">
        <f>INDEX(СПЛИТ!Q:Q,MATCH($E26,СПЛИТ!$B:$B,0))</f>
        <v>33</v>
      </c>
      <c r="V26" s="25">
        <f>INDEX(СПЛИТ!R:R,MATCH($E26,СПЛИТ!$B:$B,0))</f>
        <v>34</v>
      </c>
      <c r="W26" s="25">
        <f>INDEX(СПЛИТ!S:S,MATCH($E26,СПЛИТ!$B:$B,0))</f>
        <v>32</v>
      </c>
      <c r="X26" s="25">
        <f>INDEX(СПЛИТ!T:T,MATCH($E26,СПЛИТ!$B:$B,0))</f>
        <v>38</v>
      </c>
      <c r="Y26" s="25">
        <f>INDEX(СПЛИТ!U:U,MATCH($E26,СПЛИТ!$B:$B,0))</f>
        <v>0</v>
      </c>
      <c r="Z26" s="25">
        <f>INDEX(СПЛИТ!V:V,MATCH($E26,СПЛИТ!$B:$B,0))</f>
        <v>0</v>
      </c>
      <c r="AA26" s="25">
        <f>INDEX(СПЛИТ!W:W,MATCH($E26,СПЛИТ!$B:$B,0))</f>
        <v>0</v>
      </c>
      <c r="AB26" s="25">
        <f>INDEX(СПЛИТ!X:X,MATCH($E26,СПЛИТ!$B:$B,0))</f>
        <v>0</v>
      </c>
      <c r="AC26" s="35"/>
      <c r="AD26" s="25">
        <f t="shared" si="0"/>
        <v>1</v>
      </c>
      <c r="AE26" s="25">
        <f t="shared" si="3"/>
        <v>0</v>
      </c>
      <c r="AF26" s="50">
        <f t="shared" si="4"/>
        <v>0.010416666666666666</v>
      </c>
      <c r="AG26" s="35"/>
      <c r="AH26" s="25">
        <f t="shared" si="1"/>
        <v>1</v>
      </c>
      <c r="AI26" s="25">
        <f t="shared" si="11"/>
        <v>1</v>
      </c>
      <c r="AJ26" s="25">
        <f t="shared" si="11"/>
        <v>1</v>
      </c>
      <c r="AK26" s="25">
        <f t="shared" si="11"/>
        <v>1</v>
      </c>
      <c r="AL26" s="98">
        <v>1</v>
      </c>
      <c r="AM26" s="25">
        <f t="shared" si="11"/>
        <v>1</v>
      </c>
      <c r="AN26" s="25">
        <f t="shared" si="11"/>
        <v>1</v>
      </c>
      <c r="AO26" s="25">
        <f t="shared" si="11"/>
        <v>1</v>
      </c>
      <c r="AP26" s="25">
        <f t="shared" si="11"/>
        <v>1</v>
      </c>
      <c r="AQ26" s="25">
        <f t="shared" si="11"/>
        <v>1</v>
      </c>
      <c r="AR26" s="25">
        <f t="shared" si="11"/>
        <v>1</v>
      </c>
      <c r="AS26" s="25">
        <f t="shared" si="11"/>
        <v>1</v>
      </c>
      <c r="AT26" s="50">
        <f t="shared" si="5"/>
        <v>0</v>
      </c>
      <c r="AU26" s="25">
        <f t="shared" si="6"/>
        <v>2</v>
      </c>
      <c r="AV26" s="99"/>
      <c r="AW26" s="99">
        <v>1</v>
      </c>
      <c r="AX26" s="99"/>
      <c r="AY26" s="99"/>
      <c r="AZ26" s="99">
        <v>1</v>
      </c>
      <c r="BA26" s="99"/>
      <c r="BB26" s="99"/>
      <c r="BC26" s="99">
        <v>1</v>
      </c>
      <c r="BD26" s="99" t="s">
        <v>247</v>
      </c>
      <c r="BE26" s="99">
        <v>1</v>
      </c>
      <c r="BF26" s="99"/>
      <c r="BG26" s="99">
        <v>1</v>
      </c>
      <c r="BH26" s="99"/>
      <c r="BI26" s="99"/>
      <c r="BJ26" s="50">
        <f t="shared" si="7"/>
        <v>0</v>
      </c>
      <c r="BK26" s="27"/>
      <c r="BL26" s="50">
        <f t="shared" si="8"/>
        <v>0.010416666666666666</v>
      </c>
      <c r="BM26" s="139">
        <f t="shared" si="9"/>
        <v>0.053310185185185266</v>
      </c>
      <c r="BN26" s="141">
        <f t="shared" si="10"/>
        <v>0.06372685185185194</v>
      </c>
      <c r="BO26" s="88"/>
    </row>
    <row r="27" spans="1:67" ht="38.25">
      <c r="A27" s="46" t="s">
        <v>105</v>
      </c>
      <c r="B27" s="33" t="str">
        <f>INDEX(ЗАЯВКА!E:E,MATCH(A27,ЗАЯВКА!A:A,0))</f>
        <v>Голлум
Ломакина Мария/ 
Елецкий Вадим</v>
      </c>
      <c r="C27" s="34" t="str">
        <f>INDEX(ЗАЯВКА!I:I,MATCH(A27,ЗАЯВКА!A:A,0))</f>
        <v>L_СМ</v>
      </c>
      <c r="D27" s="34" t="str">
        <f>INDEX(ЗАЯВКА!H:H,MATCH(A27,ЗАЯВКА!A:A,0))</f>
        <v>СТУД</v>
      </c>
      <c r="E27" s="34">
        <f>INDEX(ЗАЯВКА!C:C,MATCH(A27,ЗАЯВКА!A:A,0))</f>
        <v>4502640</v>
      </c>
      <c r="F27" s="34">
        <f>INDEX(ЗАЯВКА!D:D,MATCH(A27,ЗАЯВКА!A:A,0))</f>
        <v>4</v>
      </c>
      <c r="G27" s="27">
        <f>INDEX(СПЛИТ!C:C,MATCH(E27,СПЛИТ!B:B,0))</f>
        <v>0.6164814814814815</v>
      </c>
      <c r="H27" s="27">
        <f>INDEX(СПЛИТ!D:D,MATCH(E27,СПЛИТ!B:B,0))</f>
        <v>0.7120601851851852</v>
      </c>
      <c r="I27" s="25">
        <f>INDEX(СПЛИТ!E:E,MATCH($E27,СПЛИТ!$B:$B,0))</f>
        <v>61</v>
      </c>
      <c r="J27" s="25">
        <f>INDEX(СПЛИТ!F:F,MATCH($E27,СПЛИТ!$B:$B,0))</f>
        <v>40</v>
      </c>
      <c r="K27" s="25">
        <f>INDEX(СПЛИТ!G:G,MATCH($E27,СПЛИТ!$B:$B,0))</f>
        <v>36</v>
      </c>
      <c r="L27" s="25">
        <f>INDEX(СПЛИТ!H:H,MATCH($E27,СПЛИТ!$B:$B,0))</f>
        <v>37</v>
      </c>
      <c r="M27" s="25">
        <f>INDEX(СПЛИТ!I:I,MATCH($E27,СПЛИТ!$B:$B,0))</f>
        <v>41</v>
      </c>
      <c r="N27" s="25">
        <f>INDEX(СПЛИТ!J:J,MATCH($E27,СПЛИТ!$B:$B,0))</f>
        <v>42</v>
      </c>
      <c r="O27" s="25">
        <f>INDEX(СПЛИТ!K:K,MATCH($E27,СПЛИТ!$B:$B,0))</f>
        <v>33</v>
      </c>
      <c r="P27" s="25">
        <f>INDEX(СПЛИТ!L:L,MATCH($E27,СПЛИТ!$B:$B,0))</f>
        <v>34</v>
      </c>
      <c r="Q27" s="25">
        <f>INDEX(СПЛИТ!M:M,MATCH($E27,СПЛИТ!$B:$B,0))</f>
        <v>38</v>
      </c>
      <c r="R27" s="25">
        <f>INDEX(СПЛИТ!N:N,MATCH($E27,СПЛИТ!$B:$B,0))</f>
        <v>32</v>
      </c>
      <c r="S27" s="25">
        <f>INDEX(СПЛИТ!O:O,MATCH($E27,СПЛИТ!$B:$B,0))</f>
        <v>0</v>
      </c>
      <c r="T27" s="25">
        <f>INDEX(СПЛИТ!P:P,MATCH($E27,СПЛИТ!$B:$B,0))</f>
        <v>0</v>
      </c>
      <c r="U27" s="25">
        <f>INDEX(СПЛИТ!Q:Q,MATCH($E27,СПЛИТ!$B:$B,0))</f>
        <v>0</v>
      </c>
      <c r="V27" s="25">
        <f>INDEX(СПЛИТ!R:R,MATCH($E27,СПЛИТ!$B:$B,0))</f>
        <v>0</v>
      </c>
      <c r="W27" s="25">
        <f>INDEX(СПЛИТ!S:S,MATCH($E27,СПЛИТ!$B:$B,0))</f>
        <v>0</v>
      </c>
      <c r="X27" s="25">
        <f>INDEX(СПЛИТ!T:T,MATCH($E27,СПЛИТ!$B:$B,0))</f>
        <v>0</v>
      </c>
      <c r="Y27" s="25">
        <f>INDEX(СПЛИТ!U:U,MATCH($E27,СПЛИТ!$B:$B,0))</f>
        <v>0</v>
      </c>
      <c r="Z27" s="25">
        <f>INDEX(СПЛИТ!V:V,MATCH($E27,СПЛИТ!$B:$B,0))</f>
        <v>0</v>
      </c>
      <c r="AA27" s="25">
        <f>INDEX(СПЛИТ!W:W,MATCH($E27,СПЛИТ!$B:$B,0))</f>
        <v>0</v>
      </c>
      <c r="AB27" s="25">
        <f>INDEX(СПЛИТ!X:X,MATCH($E27,СПЛИТ!$B:$B,0))</f>
        <v>0</v>
      </c>
      <c r="AC27" s="35"/>
      <c r="AD27" s="25">
        <f t="shared" si="0"/>
        <v>0</v>
      </c>
      <c r="AE27" s="25">
        <f t="shared" si="3"/>
        <v>0</v>
      </c>
      <c r="AF27" s="50">
        <f t="shared" si="4"/>
        <v>0.013888888888888888</v>
      </c>
      <c r="AG27" s="35"/>
      <c r="AH27" s="25">
        <f t="shared" si="1"/>
        <v>1</v>
      </c>
      <c r="AI27" s="25">
        <f t="shared" si="11"/>
        <v>1</v>
      </c>
      <c r="AJ27" s="25">
        <f t="shared" si="11"/>
        <v>1</v>
      </c>
      <c r="AK27" s="25">
        <f t="shared" si="11"/>
        <v>1</v>
      </c>
      <c r="AL27" s="25">
        <f t="shared" si="11"/>
        <v>0</v>
      </c>
      <c r="AM27" s="25">
        <f t="shared" si="11"/>
        <v>1</v>
      </c>
      <c r="AN27" s="25">
        <f t="shared" si="11"/>
        <v>1</v>
      </c>
      <c r="AO27" s="25">
        <f t="shared" si="11"/>
        <v>1</v>
      </c>
      <c r="AP27" s="25">
        <f t="shared" si="11"/>
        <v>0</v>
      </c>
      <c r="AQ27" s="25">
        <f t="shared" si="11"/>
        <v>1</v>
      </c>
      <c r="AR27" s="25">
        <f t="shared" si="11"/>
        <v>1</v>
      </c>
      <c r="AS27" s="25">
        <f t="shared" si="11"/>
        <v>1</v>
      </c>
      <c r="AT27" s="50">
        <f t="shared" si="5"/>
        <v>0.020833333333333332</v>
      </c>
      <c r="AU27" s="25">
        <f t="shared" si="6"/>
        <v>4</v>
      </c>
      <c r="AV27" s="99"/>
      <c r="AW27" s="99"/>
      <c r="AX27" s="99">
        <v>1</v>
      </c>
      <c r="AY27" s="99"/>
      <c r="AZ27" s="99"/>
      <c r="BA27" s="99"/>
      <c r="BB27" s="99"/>
      <c r="BC27" s="99"/>
      <c r="BD27" s="99">
        <v>1</v>
      </c>
      <c r="BE27" s="99"/>
      <c r="BF27" s="99">
        <v>1</v>
      </c>
      <c r="BG27" s="99"/>
      <c r="BH27" s="99"/>
      <c r="BI27" s="99">
        <v>1</v>
      </c>
      <c r="BJ27" s="50">
        <f t="shared" si="7"/>
        <v>0</v>
      </c>
      <c r="BK27" s="27"/>
      <c r="BL27" s="50">
        <f t="shared" si="8"/>
        <v>0.034722222222222224</v>
      </c>
      <c r="BM27" s="139">
        <f t="shared" si="9"/>
        <v>0.0955787037037037</v>
      </c>
      <c r="BN27" s="141">
        <f t="shared" si="10"/>
        <v>0.1303009259259259</v>
      </c>
      <c r="BO27" s="88" t="s">
        <v>266</v>
      </c>
    </row>
    <row r="28" spans="1:67" ht="38.25">
      <c r="A28" s="46" t="s">
        <v>114</v>
      </c>
      <c r="B28" s="33" t="str">
        <f>INDEX(ЗАЯВКА!E:E,MATCH(A28,ЗАЯВКА!A:A,0))</f>
        <v>подберозовики
Базыль Наталия/ 
Пупышева Вера</v>
      </c>
      <c r="C28" s="34" t="str">
        <f>INDEX(ЗАЯВКА!I:I,MATCH(A28,ЗАЯВКА!A:A,0))</f>
        <v>L_СМ</v>
      </c>
      <c r="D28" s="34" t="str">
        <f>INDEX(ЗАЯВКА!H:H,MATCH(A28,ЗАЯВКА!A:A,0))</f>
        <v>СТУД</v>
      </c>
      <c r="E28" s="34">
        <f>INDEX(ЗАЯВКА!C:C,MATCH(A28,ЗАЯВКА!A:A,0))</f>
        <v>4851274</v>
      </c>
      <c r="F28" s="34">
        <f>INDEX(ЗАЯВКА!D:D,MATCH(A28,ЗАЯВКА!A:A,0))</f>
        <v>6</v>
      </c>
      <c r="G28" s="27">
        <f>INDEX(СПЛИТ!C:C,MATCH(E28,СПЛИТ!B:B,0))</f>
        <v>0.6665972222222222</v>
      </c>
      <c r="H28" s="27">
        <f>INDEX(СПЛИТ!D:D,MATCH(E28,СПЛИТ!B:B,0))</f>
        <v>0.7531134259259259</v>
      </c>
      <c r="I28" s="25">
        <f>INDEX(СПЛИТ!E:E,MATCH($E28,СПЛИТ!$B:$B,0))</f>
        <v>32</v>
      </c>
      <c r="J28" s="25">
        <f>INDEX(СПЛИТ!F:F,MATCH($E28,СПЛИТ!$B:$B,0))</f>
        <v>0</v>
      </c>
      <c r="K28" s="25">
        <f>INDEX(СПЛИТ!G:G,MATCH($E28,СПЛИТ!$B:$B,0))</f>
        <v>0</v>
      </c>
      <c r="L28" s="25">
        <f>INDEX(СПЛИТ!H:H,MATCH($E28,СПЛИТ!$B:$B,0))</f>
        <v>0</v>
      </c>
      <c r="M28" s="25">
        <f>INDEX(СПЛИТ!I:I,MATCH($E28,СПЛИТ!$B:$B,0))</f>
        <v>0</v>
      </c>
      <c r="N28" s="25">
        <f>INDEX(СПЛИТ!J:J,MATCH($E28,СПЛИТ!$B:$B,0))</f>
        <v>0</v>
      </c>
      <c r="O28" s="25">
        <f>INDEX(СПЛИТ!K:K,MATCH($E28,СПЛИТ!$B:$B,0))</f>
        <v>0</v>
      </c>
      <c r="P28" s="25">
        <f>INDEX(СПЛИТ!L:L,MATCH($E28,СПЛИТ!$B:$B,0))</f>
        <v>0</v>
      </c>
      <c r="Q28" s="25">
        <f>INDEX(СПЛИТ!M:M,MATCH($E28,СПЛИТ!$B:$B,0))</f>
        <v>0</v>
      </c>
      <c r="R28" s="25">
        <f>INDEX(СПЛИТ!N:N,MATCH($E28,СПЛИТ!$B:$B,0))</f>
        <v>0</v>
      </c>
      <c r="S28" s="25">
        <f>INDEX(СПЛИТ!O:O,MATCH($E28,СПЛИТ!$B:$B,0))</f>
        <v>0</v>
      </c>
      <c r="T28" s="25">
        <f>INDEX(СПЛИТ!P:P,MATCH($E28,СПЛИТ!$B:$B,0))</f>
        <v>0</v>
      </c>
      <c r="U28" s="25">
        <f>INDEX(СПЛИТ!Q:Q,MATCH($E28,СПЛИТ!$B:$B,0))</f>
        <v>0</v>
      </c>
      <c r="V28" s="25">
        <f>INDEX(СПЛИТ!R:R,MATCH($E28,СПЛИТ!$B:$B,0))</f>
        <v>0</v>
      </c>
      <c r="W28" s="25">
        <f>INDEX(СПЛИТ!S:S,MATCH($E28,СПЛИТ!$B:$B,0))</f>
        <v>0</v>
      </c>
      <c r="X28" s="25">
        <f>INDEX(СПЛИТ!T:T,MATCH($E28,СПЛИТ!$B:$B,0))</f>
        <v>0</v>
      </c>
      <c r="Y28" s="25">
        <f>INDEX(СПЛИТ!U:U,MATCH($E28,СПЛИТ!$B:$B,0))</f>
        <v>0</v>
      </c>
      <c r="Z28" s="25">
        <f>INDEX(СПЛИТ!V:V,MATCH($E28,СПЛИТ!$B:$B,0))</f>
        <v>0</v>
      </c>
      <c r="AA28" s="25">
        <f>INDEX(СПЛИТ!W:W,MATCH($E28,СПЛИТ!$B:$B,0))</f>
        <v>0</v>
      </c>
      <c r="AB28" s="25">
        <f>INDEX(СПЛИТ!X:X,MATCH($E28,СПЛИТ!$B:$B,0))</f>
        <v>0</v>
      </c>
      <c r="AC28" s="35"/>
      <c r="AD28" s="25">
        <f t="shared" si="0"/>
        <v>0</v>
      </c>
      <c r="AE28" s="25">
        <f t="shared" si="3"/>
        <v>0</v>
      </c>
      <c r="AF28" s="50">
        <f t="shared" si="4"/>
        <v>0.013888888888888888</v>
      </c>
      <c r="AG28" s="35"/>
      <c r="AH28" s="25">
        <f aca="true" t="shared" si="12" ref="AH28:AS31">COUNTIF($I28:$AB28,AH$3)</f>
        <v>1</v>
      </c>
      <c r="AI28" s="25">
        <f t="shared" si="12"/>
        <v>1</v>
      </c>
      <c r="AJ28" s="25">
        <f t="shared" si="12"/>
        <v>0</v>
      </c>
      <c r="AK28" s="25">
        <f t="shared" si="12"/>
        <v>0</v>
      </c>
      <c r="AL28" s="25">
        <f t="shared" si="12"/>
        <v>0</v>
      </c>
      <c r="AM28" s="25">
        <f t="shared" si="12"/>
        <v>0</v>
      </c>
      <c r="AN28" s="25">
        <f t="shared" si="12"/>
        <v>0</v>
      </c>
      <c r="AO28" s="25">
        <f t="shared" si="12"/>
        <v>0</v>
      </c>
      <c r="AP28" s="25">
        <f t="shared" si="12"/>
        <v>0</v>
      </c>
      <c r="AQ28" s="25">
        <f t="shared" si="12"/>
        <v>0</v>
      </c>
      <c r="AR28" s="25">
        <f t="shared" si="12"/>
        <v>0</v>
      </c>
      <c r="AS28" s="25">
        <f t="shared" si="12"/>
        <v>0</v>
      </c>
      <c r="AT28" s="50">
        <f t="shared" si="5"/>
        <v>0.10416666666666666</v>
      </c>
      <c r="AU28" s="25">
        <f t="shared" si="6"/>
        <v>6</v>
      </c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50">
        <f t="shared" si="7"/>
        <v>0.041666666666666664</v>
      </c>
      <c r="BK28" s="27"/>
      <c r="BL28" s="50">
        <f t="shared" si="8"/>
        <v>0.1597222222222222</v>
      </c>
      <c r="BM28" s="139">
        <f t="shared" si="9"/>
        <v>0.08651620370370372</v>
      </c>
      <c r="BN28" s="141">
        <f t="shared" si="10"/>
        <v>0.24623842592592593</v>
      </c>
      <c r="BO28" s="88" t="s">
        <v>266</v>
      </c>
    </row>
    <row r="29" spans="1:67" ht="38.25">
      <c r="A29" s="46" t="s">
        <v>115</v>
      </c>
      <c r="B29" s="33" t="str">
        <f>INDEX(ЗАЯВКА!E:E,MATCH(A29,ЗАЯВКА!A:A,0))</f>
        <v>
Турусова Юлия/ 
Шайхылова Алина</v>
      </c>
      <c r="C29" s="34" t="str">
        <f>INDEX(ЗАЯВКА!I:I,MATCH(A29,ЗАЯВКА!A:A,0))</f>
        <v>L_СМ</v>
      </c>
      <c r="D29" s="34" t="str">
        <f>INDEX(ЗАЯВКА!H:H,MATCH(A29,ЗАЯВКА!A:A,0))</f>
        <v>СТУД</v>
      </c>
      <c r="E29" s="34">
        <f>INDEX(ЗАЯВКА!C:C,MATCH(A29,ЗАЯВКА!A:A,0))</f>
        <v>4711578</v>
      </c>
      <c r="F29" s="34">
        <f>INDEX(ЗАЯВКА!D:D,MATCH(A29,ЗАЯВКА!A:A,0))</f>
        <v>3</v>
      </c>
      <c r="G29" s="27">
        <f>INDEX(СПЛИТ!C:C,MATCH(E29,СПЛИТ!B:B,0))</f>
        <v>0.51375</v>
      </c>
      <c r="H29" s="27">
        <f>INDEX(СПЛИТ!D:D,MATCH(E29,СПЛИТ!B:B,0))</f>
        <v>0.5847337962962963</v>
      </c>
      <c r="I29" s="25">
        <f>INDEX(СПЛИТ!E:E,MATCH($E29,СПЛИТ!$B:$B,0))</f>
        <v>52</v>
      </c>
      <c r="J29" s="25">
        <f>INDEX(СПЛИТ!F:F,MATCH($E29,СПЛИТ!$B:$B,0))</f>
        <v>61</v>
      </c>
      <c r="K29" s="25">
        <f>INDEX(СПЛИТ!G:G,MATCH($E29,СПЛИТ!$B:$B,0))</f>
        <v>62</v>
      </c>
      <c r="L29" s="25">
        <f>INDEX(СПЛИТ!H:H,MATCH($E29,СПЛИТ!$B:$B,0))</f>
        <v>32</v>
      </c>
      <c r="M29" s="25">
        <f>INDEX(СПЛИТ!I:I,MATCH($E29,СПЛИТ!$B:$B,0))</f>
        <v>38</v>
      </c>
      <c r="N29" s="25">
        <f>INDEX(СПЛИТ!J:J,MATCH($E29,СПЛИТ!$B:$B,0))</f>
        <v>39</v>
      </c>
      <c r="O29" s="25">
        <f>INDEX(СПЛИТ!K:K,MATCH($E29,СПЛИТ!$B:$B,0))</f>
        <v>37</v>
      </c>
      <c r="P29" s="25">
        <f>INDEX(СПЛИТ!L:L,MATCH($E29,СПЛИТ!$B:$B,0))</f>
        <v>50</v>
      </c>
      <c r="Q29" s="25">
        <f>INDEX(СПЛИТ!M:M,MATCH($E29,СПЛИТ!$B:$B,0))</f>
        <v>40</v>
      </c>
      <c r="R29" s="25">
        <f>INDEX(СПЛИТ!N:N,MATCH($E29,СПЛИТ!$B:$B,0))</f>
        <v>36</v>
      </c>
      <c r="S29" s="25">
        <f>INDEX(СПЛИТ!O:O,MATCH($E29,СПЛИТ!$B:$B,0))</f>
        <v>0</v>
      </c>
      <c r="T29" s="25">
        <f>INDEX(СПЛИТ!P:P,MATCH($E29,СПЛИТ!$B:$B,0))</f>
        <v>0</v>
      </c>
      <c r="U29" s="25">
        <f>INDEX(СПЛИТ!Q:Q,MATCH($E29,СПЛИТ!$B:$B,0))</f>
        <v>0</v>
      </c>
      <c r="V29" s="25">
        <f>INDEX(СПЛИТ!R:R,MATCH($E29,СПЛИТ!$B:$B,0))</f>
        <v>0</v>
      </c>
      <c r="W29" s="25">
        <f>INDEX(СПЛИТ!S:S,MATCH($E29,СПЛИТ!$B:$B,0))</f>
        <v>0</v>
      </c>
      <c r="X29" s="25">
        <f>INDEX(СПЛИТ!T:T,MATCH($E29,СПЛИТ!$B:$B,0))</f>
        <v>0</v>
      </c>
      <c r="Y29" s="25">
        <f>INDEX(СПЛИТ!U:U,MATCH($E29,СПЛИТ!$B:$B,0))</f>
        <v>0</v>
      </c>
      <c r="Z29" s="25">
        <f>INDEX(СПЛИТ!V:V,MATCH($E29,СПЛИТ!$B:$B,0))</f>
        <v>0</v>
      </c>
      <c r="AA29" s="25">
        <f>INDEX(СПЛИТ!W:W,MATCH($E29,СПЛИТ!$B:$B,0))</f>
        <v>0</v>
      </c>
      <c r="AB29" s="25">
        <f>INDEX(СПЛИТ!X:X,MATCH($E29,СПЛИТ!$B:$B,0))</f>
        <v>0</v>
      </c>
      <c r="AC29" s="35"/>
      <c r="AD29" s="25">
        <f t="shared" si="0"/>
        <v>0</v>
      </c>
      <c r="AE29" s="25">
        <f t="shared" si="3"/>
        <v>2</v>
      </c>
      <c r="AF29" s="50">
        <f t="shared" si="4"/>
        <v>0.006944444444444444</v>
      </c>
      <c r="AG29" s="35"/>
      <c r="AH29" s="25">
        <f t="shared" si="12"/>
        <v>1</v>
      </c>
      <c r="AI29" s="25">
        <f t="shared" si="12"/>
        <v>1</v>
      </c>
      <c r="AJ29" s="25">
        <f t="shared" si="12"/>
        <v>0</v>
      </c>
      <c r="AK29" s="25">
        <f t="shared" si="12"/>
        <v>0</v>
      </c>
      <c r="AL29" s="25">
        <f t="shared" si="12"/>
        <v>0</v>
      </c>
      <c r="AM29" s="25">
        <f t="shared" si="12"/>
        <v>1</v>
      </c>
      <c r="AN29" s="25">
        <f t="shared" si="12"/>
        <v>1</v>
      </c>
      <c r="AO29" s="25">
        <f t="shared" si="12"/>
        <v>1</v>
      </c>
      <c r="AP29" s="25">
        <f t="shared" si="12"/>
        <v>1</v>
      </c>
      <c r="AQ29" s="25">
        <f t="shared" si="12"/>
        <v>1</v>
      </c>
      <c r="AR29" s="25">
        <f t="shared" si="12"/>
        <v>0</v>
      </c>
      <c r="AS29" s="25">
        <f t="shared" si="12"/>
        <v>0</v>
      </c>
      <c r="AT29" s="50">
        <f t="shared" si="5"/>
        <v>0.05208333333333333</v>
      </c>
      <c r="AU29" s="25">
        <f t="shared" si="6"/>
        <v>3</v>
      </c>
      <c r="AV29" s="99"/>
      <c r="AW29" s="99"/>
      <c r="AX29" s="99">
        <v>1</v>
      </c>
      <c r="AY29" s="99"/>
      <c r="AZ29" s="99"/>
      <c r="BA29" s="99"/>
      <c r="BB29" s="99">
        <v>1</v>
      </c>
      <c r="BC29" s="99"/>
      <c r="BD29" s="99">
        <v>1</v>
      </c>
      <c r="BE29" s="99"/>
      <c r="BF29" s="99">
        <v>0</v>
      </c>
      <c r="BG29" s="99"/>
      <c r="BH29" s="99"/>
      <c r="BI29" s="99">
        <v>1</v>
      </c>
      <c r="BJ29" s="50">
        <f t="shared" si="7"/>
        <v>0.010416666666666666</v>
      </c>
      <c r="BK29" s="27"/>
      <c r="BL29" s="50">
        <f t="shared" si="8"/>
        <v>0.06944444444444443</v>
      </c>
      <c r="BM29" s="139">
        <f t="shared" si="9"/>
        <v>0.07098379629629625</v>
      </c>
      <c r="BN29" s="141">
        <f t="shared" si="10"/>
        <v>0.14042824074074067</v>
      </c>
      <c r="BO29" s="88"/>
    </row>
    <row r="30" spans="1:67" ht="38.25">
      <c r="A30" s="46" t="s">
        <v>116</v>
      </c>
      <c r="B30" s="33" t="str">
        <f>INDEX(ЗАЯВКА!E:E,MATCH(A30,ЗАЯВКА!A:A,0))</f>
        <v>
Кусов Ринат/ 
Черных Яна</v>
      </c>
      <c r="C30" s="34" t="str">
        <f>INDEX(ЗАЯВКА!I:I,MATCH(A30,ЗАЯВКА!A:A,0))</f>
        <v>L_СМ</v>
      </c>
      <c r="D30" s="34" t="str">
        <f>INDEX(ЗАЯВКА!H:H,MATCH(A30,ЗАЯВКА!A:A,0))</f>
        <v>СТУД</v>
      </c>
      <c r="E30" s="34">
        <f>INDEX(ЗАЯВКА!C:C,MATCH(A30,ЗАЯВКА!A:A,0))</f>
        <v>4502646</v>
      </c>
      <c r="F30" s="34">
        <f>INDEX(ЗАЯВКА!D:D,MATCH(A30,ЗАЯВКА!A:A,0))</f>
        <v>4</v>
      </c>
      <c r="G30" s="27">
        <f>INDEX(СПЛИТ!C:C,MATCH(E30,СПЛИТ!B:B,0))</f>
        <v>0.6616550925925926</v>
      </c>
      <c r="H30" s="27">
        <f>INDEX(СПЛИТ!D:D,MATCH(E30,СПЛИТ!B:B,0))</f>
        <v>0.9045949074074073</v>
      </c>
      <c r="I30" s="25">
        <f>INDEX(СПЛИТ!E:E,MATCH($E30,СПЛИТ!$B:$B,0))</f>
        <v>40</v>
      </c>
      <c r="J30" s="25">
        <f>INDEX(СПЛИТ!F:F,MATCH($E30,СПЛИТ!$B:$B,0))</f>
        <v>36</v>
      </c>
      <c r="K30" s="25">
        <f>INDEX(СПЛИТ!G:G,MATCH($E30,СПЛИТ!$B:$B,0))</f>
        <v>0</v>
      </c>
      <c r="L30" s="25">
        <f>INDEX(СПЛИТ!H:H,MATCH($E30,СПЛИТ!$B:$B,0))</f>
        <v>0</v>
      </c>
      <c r="M30" s="25">
        <f>INDEX(СПЛИТ!I:I,MATCH($E30,СПЛИТ!$B:$B,0))</f>
        <v>0</v>
      </c>
      <c r="N30" s="25">
        <f>INDEX(СПЛИТ!J:J,MATCH($E30,СПЛИТ!$B:$B,0))</f>
        <v>0</v>
      </c>
      <c r="O30" s="25">
        <f>INDEX(СПЛИТ!K:K,MATCH($E30,СПЛИТ!$B:$B,0))</f>
        <v>0</v>
      </c>
      <c r="P30" s="25">
        <f>INDEX(СПЛИТ!L:L,MATCH($E30,СПЛИТ!$B:$B,0))</f>
        <v>0</v>
      </c>
      <c r="Q30" s="25">
        <f>INDEX(СПЛИТ!M:M,MATCH($E30,СПЛИТ!$B:$B,0))</f>
        <v>0</v>
      </c>
      <c r="R30" s="25">
        <f>INDEX(СПЛИТ!N:N,MATCH($E30,СПЛИТ!$B:$B,0))</f>
        <v>0</v>
      </c>
      <c r="S30" s="25">
        <f>INDEX(СПЛИТ!O:O,MATCH($E30,СПЛИТ!$B:$B,0))</f>
        <v>0</v>
      </c>
      <c r="T30" s="25">
        <f>INDEX(СПЛИТ!P:P,MATCH($E30,СПЛИТ!$B:$B,0))</f>
        <v>0</v>
      </c>
      <c r="U30" s="25">
        <f>INDEX(СПЛИТ!Q:Q,MATCH($E30,СПЛИТ!$B:$B,0))</f>
        <v>0</v>
      </c>
      <c r="V30" s="25">
        <f>INDEX(СПЛИТ!R:R,MATCH($E30,СПЛИТ!$B:$B,0))</f>
        <v>0</v>
      </c>
      <c r="W30" s="25">
        <f>INDEX(СПЛИТ!S:S,MATCH($E30,СПЛИТ!$B:$B,0))</f>
        <v>0</v>
      </c>
      <c r="X30" s="25">
        <f>INDEX(СПЛИТ!T:T,MATCH($E30,СПЛИТ!$B:$B,0))</f>
        <v>0</v>
      </c>
      <c r="Y30" s="25">
        <f>INDEX(СПЛИТ!U:U,MATCH($E30,СПЛИТ!$B:$B,0))</f>
        <v>0</v>
      </c>
      <c r="Z30" s="25">
        <f>INDEX(СПЛИТ!V:V,MATCH($E30,СПЛИТ!$B:$B,0))</f>
        <v>0</v>
      </c>
      <c r="AA30" s="25">
        <f>INDEX(СПЛИТ!W:W,MATCH($E30,СПЛИТ!$B:$B,0))</f>
        <v>0</v>
      </c>
      <c r="AB30" s="25">
        <f>INDEX(СПЛИТ!X:X,MATCH($E30,СПЛИТ!$B:$B,0))</f>
        <v>0</v>
      </c>
      <c r="AC30" s="35"/>
      <c r="AD30" s="25">
        <f t="shared" si="0"/>
        <v>0</v>
      </c>
      <c r="AE30" s="25">
        <f t="shared" si="3"/>
        <v>0</v>
      </c>
      <c r="AF30" s="50">
        <f t="shared" si="4"/>
        <v>0.013888888888888888</v>
      </c>
      <c r="AG30" s="35"/>
      <c r="AH30" s="25">
        <f t="shared" si="12"/>
        <v>0</v>
      </c>
      <c r="AI30" s="25">
        <f t="shared" si="12"/>
        <v>0</v>
      </c>
      <c r="AJ30" s="25">
        <f t="shared" si="12"/>
        <v>0</v>
      </c>
      <c r="AK30" s="25">
        <f t="shared" si="12"/>
        <v>0</v>
      </c>
      <c r="AL30" s="25">
        <f t="shared" si="12"/>
        <v>0</v>
      </c>
      <c r="AM30" s="25">
        <f t="shared" si="12"/>
        <v>1</v>
      </c>
      <c r="AN30" s="25">
        <f t="shared" si="12"/>
        <v>0</v>
      </c>
      <c r="AO30" s="25">
        <f t="shared" si="12"/>
        <v>0</v>
      </c>
      <c r="AP30" s="25">
        <f t="shared" si="12"/>
        <v>0</v>
      </c>
      <c r="AQ30" s="25">
        <f t="shared" si="12"/>
        <v>1</v>
      </c>
      <c r="AR30" s="25">
        <f t="shared" si="12"/>
        <v>0</v>
      </c>
      <c r="AS30" s="25">
        <f t="shared" si="12"/>
        <v>0</v>
      </c>
      <c r="AT30" s="50">
        <f t="shared" si="5"/>
        <v>0.10416666666666666</v>
      </c>
      <c r="AU30" s="25">
        <f t="shared" si="6"/>
        <v>4</v>
      </c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50">
        <f t="shared" si="7"/>
        <v>0.041666666666666664</v>
      </c>
      <c r="BK30" s="27"/>
      <c r="BL30" s="50">
        <f t="shared" si="8"/>
        <v>0.1597222222222222</v>
      </c>
      <c r="BM30" s="139">
        <f t="shared" si="9"/>
        <v>0.24293981481481475</v>
      </c>
      <c r="BN30" s="141">
        <f t="shared" si="10"/>
        <v>0.40266203703703696</v>
      </c>
      <c r="BO30" s="88" t="s">
        <v>266</v>
      </c>
    </row>
    <row r="31" spans="1:67" ht="38.25">
      <c r="A31" s="46" t="s">
        <v>120</v>
      </c>
      <c r="B31" s="33" t="str">
        <f>INDEX(ЗАЯВКА!E:E,MATCH(A31,ЗАЯВКА!A:A,0))</f>
        <v>Синхронистичность
Дружный Богдан/
Китаева Вероника</v>
      </c>
      <c r="C31" s="34" t="str">
        <f>INDEX(ЗАЯВКА!I:I,MATCH(A31,ЗАЯВКА!A:A,0))</f>
        <v>L_СМ</v>
      </c>
      <c r="D31" s="34" t="str">
        <f>INDEX(ЗАЯВКА!H:H,MATCH(A31,ЗАЯВКА!A:A,0))</f>
        <v> - </v>
      </c>
      <c r="E31" s="34">
        <f>INDEX(ЗАЯВКА!C:C,MATCH(A31,ЗАЯВКА!A:A,0))</f>
        <v>4851139</v>
      </c>
      <c r="F31" s="34">
        <f>INDEX(ЗАЯВКА!D:D,MATCH(A31,ЗАЯВКА!A:A,0))</f>
        <v>5</v>
      </c>
      <c r="G31" s="27">
        <f>INDEX(СПЛИТ!C:C,MATCH(E31,СПЛИТ!B:B,0))</f>
        <v>0.5137152777777778</v>
      </c>
      <c r="H31" s="27">
        <f>INDEX(СПЛИТ!D:D,MATCH(E31,СПЛИТ!B:B,0))</f>
        <v>0.5720833333333334</v>
      </c>
      <c r="I31" s="25">
        <f>INDEX(СПЛИТ!E:E,MATCH($E31,СПЛИТ!$B:$B,0))</f>
        <v>52</v>
      </c>
      <c r="J31" s="25">
        <f>INDEX(СПЛИТ!F:F,MATCH($E31,СПЛИТ!$B:$B,0))</f>
        <v>61</v>
      </c>
      <c r="K31" s="25">
        <f>INDEX(СПЛИТ!G:G,MATCH($E31,СПЛИТ!$B:$B,0))</f>
        <v>62</v>
      </c>
      <c r="L31" s="25">
        <f>INDEX(СПЛИТ!H:H,MATCH($E31,СПЛИТ!$B:$B,0))</f>
        <v>40</v>
      </c>
      <c r="M31" s="25">
        <f>INDEX(СПЛИТ!I:I,MATCH($E31,СПЛИТ!$B:$B,0))</f>
        <v>32</v>
      </c>
      <c r="N31" s="25">
        <f>INDEX(СПЛИТ!J:J,MATCH($E31,СПЛИТ!$B:$B,0))</f>
        <v>34</v>
      </c>
      <c r="O31" s="25">
        <f>INDEX(СПЛИТ!K:K,MATCH($E31,СПЛИТ!$B:$B,0))</f>
        <v>33</v>
      </c>
      <c r="P31" s="25">
        <f>INDEX(СПЛИТ!L:L,MATCH($E31,СПЛИТ!$B:$B,0))</f>
        <v>42</v>
      </c>
      <c r="Q31" s="25">
        <f>INDEX(СПЛИТ!M:M,MATCH($E31,СПЛИТ!$B:$B,0))</f>
        <v>41</v>
      </c>
      <c r="R31" s="25">
        <f>INDEX(СПЛИТ!N:N,MATCH($E31,СПЛИТ!$B:$B,0))</f>
        <v>37</v>
      </c>
      <c r="S31" s="25">
        <f>INDEX(СПЛИТ!O:O,MATCH($E31,СПЛИТ!$B:$B,0))</f>
        <v>39</v>
      </c>
      <c r="T31" s="25">
        <f>INDEX(СПЛИТ!P:P,MATCH($E31,СПЛИТ!$B:$B,0))</f>
        <v>35</v>
      </c>
      <c r="U31" s="25">
        <f>INDEX(СПЛИТ!Q:Q,MATCH($E31,СПЛИТ!$B:$B,0))</f>
        <v>31</v>
      </c>
      <c r="V31" s="25">
        <f>INDEX(СПЛИТ!R:R,MATCH($E31,СПЛИТ!$B:$B,0))</f>
        <v>36</v>
      </c>
      <c r="W31" s="25">
        <f>INDEX(СПЛИТ!S:S,MATCH($E31,СПЛИТ!$B:$B,0))</f>
        <v>38</v>
      </c>
      <c r="X31" s="25">
        <f>INDEX(СПЛИТ!T:T,MATCH($E31,СПЛИТ!$B:$B,0))</f>
        <v>0</v>
      </c>
      <c r="Y31" s="25">
        <f>INDEX(СПЛИТ!U:U,MATCH($E31,СПЛИТ!$B:$B,0))</f>
        <v>0</v>
      </c>
      <c r="Z31" s="25">
        <f>INDEX(СПЛИТ!V:V,MATCH($E31,СПЛИТ!$B:$B,0))</f>
        <v>0</v>
      </c>
      <c r="AA31" s="25">
        <f>INDEX(СПЛИТ!W:W,MATCH($E31,СПЛИТ!$B:$B,0))</f>
        <v>0</v>
      </c>
      <c r="AB31" s="25">
        <f>INDEX(СПЛИТ!X:X,MATCH($E31,СПЛИТ!$B:$B,0))</f>
        <v>0</v>
      </c>
      <c r="AC31" s="35"/>
      <c r="AD31" s="25">
        <f t="shared" si="0"/>
        <v>0</v>
      </c>
      <c r="AE31" s="25">
        <f t="shared" si="3"/>
        <v>2</v>
      </c>
      <c r="AF31" s="50">
        <f t="shared" si="4"/>
        <v>0.006944444444444444</v>
      </c>
      <c r="AG31" s="35"/>
      <c r="AH31" s="25">
        <f t="shared" si="12"/>
        <v>1</v>
      </c>
      <c r="AI31" s="25">
        <f t="shared" si="12"/>
        <v>1</v>
      </c>
      <c r="AJ31" s="25">
        <f t="shared" si="12"/>
        <v>1</v>
      </c>
      <c r="AK31" s="25">
        <f t="shared" si="12"/>
        <v>1</v>
      </c>
      <c r="AL31" s="25">
        <f t="shared" si="12"/>
        <v>1</v>
      </c>
      <c r="AM31" s="25">
        <f t="shared" si="12"/>
        <v>1</v>
      </c>
      <c r="AN31" s="25">
        <f t="shared" si="12"/>
        <v>1</v>
      </c>
      <c r="AO31" s="25">
        <f t="shared" si="12"/>
        <v>1</v>
      </c>
      <c r="AP31" s="25">
        <f t="shared" si="12"/>
        <v>1</v>
      </c>
      <c r="AQ31" s="25">
        <f t="shared" si="12"/>
        <v>1</v>
      </c>
      <c r="AR31" s="25">
        <f t="shared" si="12"/>
        <v>1</v>
      </c>
      <c r="AS31" s="25">
        <f t="shared" si="12"/>
        <v>1</v>
      </c>
      <c r="AT31" s="50">
        <f t="shared" si="5"/>
        <v>0</v>
      </c>
      <c r="AU31" s="25">
        <f t="shared" si="6"/>
        <v>5</v>
      </c>
      <c r="AV31" s="99">
        <v>1</v>
      </c>
      <c r="AW31" s="99">
        <v>1</v>
      </c>
      <c r="AX31" s="99"/>
      <c r="AY31" s="99"/>
      <c r="AZ31" s="99">
        <v>1</v>
      </c>
      <c r="BA31" s="99">
        <v>1</v>
      </c>
      <c r="BB31" s="99">
        <v>1</v>
      </c>
      <c r="BC31" s="99">
        <v>1</v>
      </c>
      <c r="BD31" s="99"/>
      <c r="BE31" s="99"/>
      <c r="BF31" s="99">
        <v>1</v>
      </c>
      <c r="BG31" s="99"/>
      <c r="BH31" s="99"/>
      <c r="BI31" s="99"/>
      <c r="BJ31" s="50">
        <f t="shared" si="7"/>
        <v>0</v>
      </c>
      <c r="BK31" s="27"/>
      <c r="BL31" s="50">
        <f t="shared" si="8"/>
        <v>0.006944444444444444</v>
      </c>
      <c r="BM31" s="139">
        <f t="shared" si="9"/>
        <v>0.058368055555555576</v>
      </c>
      <c r="BN31" s="141">
        <f t="shared" si="10"/>
        <v>0.06531250000000002</v>
      </c>
      <c r="BO31" s="88"/>
    </row>
    <row r="32" spans="1:66" ht="36">
      <c r="A32" s="46"/>
      <c r="B32" s="33"/>
      <c r="C32" s="34"/>
      <c r="D32" s="34"/>
      <c r="E32" s="34"/>
      <c r="F32" s="34"/>
      <c r="G32" s="27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35"/>
      <c r="AD32" s="25"/>
      <c r="AE32" s="25"/>
      <c r="AF32" s="50"/>
      <c r="AG32" s="3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50"/>
      <c r="AU32" s="25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50"/>
      <c r="BK32" s="25"/>
      <c r="BL32" s="50"/>
      <c r="BM32" s="139"/>
      <c r="BN32" s="141"/>
    </row>
    <row r="33" spans="1:66" ht="36">
      <c r="A33" s="46"/>
      <c r="B33" s="33"/>
      <c r="C33" s="34"/>
      <c r="D33" s="34"/>
      <c r="E33" s="34"/>
      <c r="F33" s="34"/>
      <c r="G33" s="27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35"/>
      <c r="AD33" s="25"/>
      <c r="AE33" s="25"/>
      <c r="AF33" s="50"/>
      <c r="AG33" s="3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50"/>
      <c r="AU33" s="25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50"/>
      <c r="BK33" s="25"/>
      <c r="BL33" s="50"/>
      <c r="BM33" s="139"/>
      <c r="BN33" s="141"/>
    </row>
    <row r="34" spans="1:66" ht="36">
      <c r="A34" s="46"/>
      <c r="B34" s="33"/>
      <c r="C34" s="34"/>
      <c r="D34" s="34"/>
      <c r="E34" s="34"/>
      <c r="F34" s="34"/>
      <c r="G34" s="27"/>
      <c r="H34" s="27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35"/>
      <c r="AD34" s="25"/>
      <c r="AE34" s="25"/>
      <c r="AF34" s="50"/>
      <c r="AG34" s="3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50"/>
      <c r="AU34" s="25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50"/>
      <c r="BK34" s="25"/>
      <c r="BL34" s="50"/>
      <c r="BM34" s="139"/>
      <c r="BN34" s="141"/>
    </row>
    <row r="35" spans="1:66" ht="36">
      <c r="A35" s="46"/>
      <c r="B35" s="33"/>
      <c r="C35" s="34"/>
      <c r="D35" s="34"/>
      <c r="E35" s="34"/>
      <c r="F35" s="34"/>
      <c r="G35" s="27"/>
      <c r="H35" s="27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35"/>
      <c r="AD35" s="25"/>
      <c r="AE35" s="25"/>
      <c r="AF35" s="50"/>
      <c r="AG35" s="3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50"/>
      <c r="AU35" s="25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50"/>
      <c r="BK35" s="25"/>
      <c r="BL35" s="50"/>
      <c r="BM35" s="139"/>
      <c r="BN35" s="141"/>
    </row>
    <row r="36" spans="1:66" ht="36">
      <c r="A36" s="46"/>
      <c r="B36" s="33"/>
      <c r="C36" s="34"/>
      <c r="D36" s="34"/>
      <c r="E36" s="34"/>
      <c r="F36" s="34"/>
      <c r="G36" s="27"/>
      <c r="H36" s="27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35"/>
      <c r="AD36" s="25"/>
      <c r="AE36" s="25"/>
      <c r="AF36" s="50"/>
      <c r="AG36" s="3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50"/>
      <c r="AU36" s="25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50"/>
      <c r="BK36" s="25"/>
      <c r="BL36" s="50"/>
      <c r="BM36" s="139"/>
      <c r="BN36" s="141"/>
    </row>
    <row r="37" spans="1:66" ht="36">
      <c r="A37" s="46"/>
      <c r="B37" s="33"/>
      <c r="C37" s="34"/>
      <c r="D37" s="34"/>
      <c r="E37" s="34"/>
      <c r="F37" s="34"/>
      <c r="G37" s="27"/>
      <c r="H37" s="27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35"/>
      <c r="AD37" s="25"/>
      <c r="AE37" s="25"/>
      <c r="AF37" s="50"/>
      <c r="AG37" s="3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50"/>
      <c r="AU37" s="25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50"/>
      <c r="BK37" s="25"/>
      <c r="BL37" s="50"/>
      <c r="BM37" s="139"/>
      <c r="BN37" s="141"/>
    </row>
    <row r="38" spans="1:66" ht="36">
      <c r="A38" s="46"/>
      <c r="B38" s="33"/>
      <c r="C38" s="34"/>
      <c r="D38" s="34"/>
      <c r="E38" s="34"/>
      <c r="F38" s="34"/>
      <c r="G38" s="27"/>
      <c r="H38" s="27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/>
      <c r="AD38" s="25"/>
      <c r="AE38" s="25"/>
      <c r="AF38" s="50"/>
      <c r="AG38" s="3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50"/>
      <c r="AU38" s="25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50"/>
      <c r="BK38" s="25"/>
      <c r="BL38" s="50"/>
      <c r="BM38" s="139"/>
      <c r="BN38" s="141"/>
    </row>
    <row r="39" spans="1:66" ht="36">
      <c r="A39" s="46"/>
      <c r="B39" s="33"/>
      <c r="C39" s="34"/>
      <c r="D39" s="34"/>
      <c r="E39" s="34"/>
      <c r="F39" s="34"/>
      <c r="G39" s="27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35"/>
      <c r="AD39" s="25"/>
      <c r="AE39" s="25"/>
      <c r="AF39" s="50"/>
      <c r="AG39" s="3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50"/>
      <c r="AU39" s="25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50"/>
      <c r="BK39" s="25"/>
      <c r="BL39" s="50"/>
      <c r="BM39" s="139"/>
      <c r="BN39" s="141"/>
    </row>
    <row r="40" spans="1:66" ht="36">
      <c r="A40" s="46"/>
      <c r="B40" s="33"/>
      <c r="C40" s="34"/>
      <c r="D40" s="34"/>
      <c r="E40" s="34"/>
      <c r="F40" s="34"/>
      <c r="G40" s="27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5"/>
      <c r="AD40" s="25"/>
      <c r="AE40" s="25"/>
      <c r="AF40" s="50"/>
      <c r="AG40" s="3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50"/>
      <c r="AU40" s="25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50"/>
      <c r="BK40" s="25"/>
      <c r="BL40" s="50"/>
      <c r="BM40" s="139"/>
      <c r="BN40" s="141"/>
    </row>
    <row r="41" spans="1:66" ht="36">
      <c r="A41" s="46"/>
      <c r="B41" s="33"/>
      <c r="C41" s="34"/>
      <c r="D41" s="34"/>
      <c r="E41" s="34"/>
      <c r="F41" s="34"/>
      <c r="G41" s="27"/>
      <c r="H41" s="2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35"/>
      <c r="AD41" s="25"/>
      <c r="AE41" s="25"/>
      <c r="AF41" s="50"/>
      <c r="AG41" s="3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50"/>
      <c r="AU41" s="25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50"/>
      <c r="BK41" s="25"/>
      <c r="BL41" s="50"/>
      <c r="BM41" s="139"/>
      <c r="BN41" s="141"/>
    </row>
    <row r="42" spans="1:66" ht="36">
      <c r="A42" s="46"/>
      <c r="B42" s="33"/>
      <c r="C42" s="34"/>
      <c r="D42" s="34"/>
      <c r="E42" s="34"/>
      <c r="F42" s="34"/>
      <c r="G42" s="27"/>
      <c r="H42" s="27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35"/>
      <c r="AD42" s="25"/>
      <c r="AE42" s="25"/>
      <c r="AF42" s="50"/>
      <c r="AG42" s="3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50"/>
      <c r="AU42" s="25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50"/>
      <c r="BK42" s="25"/>
      <c r="BL42" s="50"/>
      <c r="BM42" s="139"/>
      <c r="BN42" s="141"/>
    </row>
    <row r="43" spans="1:66" ht="36">
      <c r="A43" s="46"/>
      <c r="B43" s="33"/>
      <c r="C43" s="34"/>
      <c r="D43" s="34"/>
      <c r="E43" s="34"/>
      <c r="F43" s="34"/>
      <c r="G43" s="27"/>
      <c r="H43" s="27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35"/>
      <c r="AD43" s="25"/>
      <c r="AE43" s="25"/>
      <c r="AF43" s="50"/>
      <c r="AG43" s="3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50"/>
      <c r="AU43" s="25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50"/>
      <c r="BK43" s="25"/>
      <c r="BL43" s="50"/>
      <c r="BM43" s="139"/>
      <c r="BN43" s="141"/>
    </row>
    <row r="44" spans="1:66" ht="36">
      <c r="A44" s="46"/>
      <c r="B44" s="33"/>
      <c r="C44" s="34"/>
      <c r="D44" s="34"/>
      <c r="E44" s="34"/>
      <c r="F44" s="34"/>
      <c r="G44" s="27"/>
      <c r="H44" s="27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35"/>
      <c r="AD44" s="25"/>
      <c r="AE44" s="25"/>
      <c r="AF44" s="50"/>
      <c r="AG44" s="3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50"/>
      <c r="AU44" s="25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50"/>
      <c r="BK44" s="25"/>
      <c r="BL44" s="50"/>
      <c r="BM44" s="139"/>
      <c r="BN44" s="141"/>
    </row>
    <row r="45" spans="1:66" ht="36">
      <c r="A45" s="46"/>
      <c r="B45" s="33"/>
      <c r="C45" s="34"/>
      <c r="D45" s="34"/>
      <c r="E45" s="34"/>
      <c r="F45" s="34"/>
      <c r="G45" s="27"/>
      <c r="H45" s="27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35"/>
      <c r="AD45" s="25"/>
      <c r="AE45" s="25"/>
      <c r="AF45" s="50"/>
      <c r="AG45" s="3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50"/>
      <c r="AU45" s="25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50"/>
      <c r="BK45" s="25"/>
      <c r="BL45" s="50"/>
      <c r="BM45" s="139"/>
      <c r="BN45" s="141"/>
    </row>
    <row r="46" spans="1:66" ht="36">
      <c r="A46" s="46"/>
      <c r="B46" s="33"/>
      <c r="C46" s="34"/>
      <c r="D46" s="34"/>
      <c r="E46" s="34"/>
      <c r="F46" s="34"/>
      <c r="G46" s="27"/>
      <c r="H46" s="27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35"/>
      <c r="AD46" s="25"/>
      <c r="AE46" s="25"/>
      <c r="AF46" s="50"/>
      <c r="AG46" s="3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50"/>
      <c r="AU46" s="25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50"/>
      <c r="BK46" s="25"/>
      <c r="BL46" s="50"/>
      <c r="BM46" s="139"/>
      <c r="BN46" s="141"/>
    </row>
    <row r="47" spans="1:66" ht="36">
      <c r="A47" s="46"/>
      <c r="B47" s="33"/>
      <c r="C47" s="34"/>
      <c r="D47" s="34"/>
      <c r="E47" s="34"/>
      <c r="F47" s="34"/>
      <c r="G47" s="27"/>
      <c r="H47" s="27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35"/>
      <c r="AD47" s="25"/>
      <c r="AE47" s="25"/>
      <c r="AF47" s="50"/>
      <c r="AG47" s="3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50"/>
      <c r="AU47" s="25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50"/>
      <c r="BK47" s="25"/>
      <c r="BL47" s="50"/>
      <c r="BM47" s="139"/>
      <c r="BN47" s="141"/>
    </row>
    <row r="48" spans="1:33" ht="36">
      <c r="A48" s="47"/>
      <c r="B48" s="36"/>
      <c r="AC48" s="39"/>
      <c r="AG48" s="39"/>
    </row>
    <row r="49" spans="48:61" ht="36">
      <c r="AV49" s="49">
        <v>1</v>
      </c>
      <c r="AW49" s="49">
        <v>2</v>
      </c>
      <c r="AX49" s="49">
        <v>3</v>
      </c>
      <c r="AY49" s="49">
        <v>4</v>
      </c>
      <c r="AZ49" s="49">
        <v>5</v>
      </c>
      <c r="BA49" s="49">
        <v>6</v>
      </c>
      <c r="BB49" s="49">
        <v>7</v>
      </c>
      <c r="BC49" s="49">
        <v>8</v>
      </c>
      <c r="BD49" s="49">
        <v>9</v>
      </c>
      <c r="BE49" s="49">
        <v>10</v>
      </c>
      <c r="BF49" s="49">
        <v>11</v>
      </c>
      <c r="BG49" s="49">
        <v>12</v>
      </c>
      <c r="BH49" s="49">
        <v>13</v>
      </c>
      <c r="BI49" s="49">
        <v>14</v>
      </c>
    </row>
    <row r="50" spans="47:61" ht="36">
      <c r="AU50" s="60">
        <v>1</v>
      </c>
      <c r="AV50" s="61"/>
      <c r="AW50" s="61"/>
      <c r="AX50" s="61"/>
      <c r="AY50" s="61">
        <v>1</v>
      </c>
      <c r="AZ50" s="61"/>
      <c r="BA50" s="61"/>
      <c r="BB50" s="61">
        <v>1</v>
      </c>
      <c r="BC50" s="61"/>
      <c r="BD50" s="61">
        <v>1</v>
      </c>
      <c r="BE50" s="61"/>
      <c r="BF50" s="61"/>
      <c r="BG50" s="61"/>
      <c r="BH50" s="61">
        <v>1</v>
      </c>
      <c r="BI50" s="61"/>
    </row>
    <row r="51" spans="47:61" ht="36">
      <c r="AU51" s="60">
        <v>2</v>
      </c>
      <c r="AV51" s="61"/>
      <c r="AW51" s="61">
        <v>1</v>
      </c>
      <c r="AX51" s="61"/>
      <c r="AY51" s="61"/>
      <c r="AZ51" s="61">
        <v>1</v>
      </c>
      <c r="BA51" s="61"/>
      <c r="BB51" s="61"/>
      <c r="BC51" s="61"/>
      <c r="BD51" s="61"/>
      <c r="BE51" s="61">
        <v>1</v>
      </c>
      <c r="BF51" s="61"/>
      <c r="BG51" s="61">
        <v>1</v>
      </c>
      <c r="BH51" s="61"/>
      <c r="BI51" s="61"/>
    </row>
    <row r="52" spans="47:61" ht="36">
      <c r="AU52" s="60">
        <v>3</v>
      </c>
      <c r="AV52" s="61"/>
      <c r="AW52" s="61"/>
      <c r="AX52" s="61">
        <v>1</v>
      </c>
      <c r="AY52" s="61"/>
      <c r="AZ52" s="61"/>
      <c r="BA52" s="61"/>
      <c r="BB52" s="61">
        <v>1</v>
      </c>
      <c r="BC52" s="61"/>
      <c r="BD52" s="61"/>
      <c r="BE52" s="61"/>
      <c r="BF52" s="61">
        <v>1</v>
      </c>
      <c r="BG52" s="61"/>
      <c r="BH52" s="61"/>
      <c r="BI52" s="61">
        <v>1</v>
      </c>
    </row>
    <row r="53" spans="47:61" ht="36">
      <c r="AU53" s="60">
        <v>4</v>
      </c>
      <c r="AV53" s="61"/>
      <c r="AW53" s="61"/>
      <c r="AX53" s="61">
        <v>1</v>
      </c>
      <c r="AY53" s="61"/>
      <c r="AZ53" s="61"/>
      <c r="BA53" s="61"/>
      <c r="BB53" s="61"/>
      <c r="BC53" s="61"/>
      <c r="BD53" s="61">
        <v>1</v>
      </c>
      <c r="BE53" s="61"/>
      <c r="BF53" s="61">
        <v>1</v>
      </c>
      <c r="BG53" s="61"/>
      <c r="BH53" s="61"/>
      <c r="BI53" s="61">
        <v>1</v>
      </c>
    </row>
    <row r="54" spans="47:61" ht="36">
      <c r="AU54" s="60">
        <v>5</v>
      </c>
      <c r="AV54" s="61"/>
      <c r="AW54" s="61"/>
      <c r="AX54" s="61"/>
      <c r="AY54" s="61"/>
      <c r="AZ54" s="61">
        <v>1</v>
      </c>
      <c r="BA54" s="61">
        <v>1</v>
      </c>
      <c r="BB54" s="61"/>
      <c r="BC54" s="61">
        <v>1</v>
      </c>
      <c r="BD54" s="61"/>
      <c r="BE54" s="61"/>
      <c r="BF54" s="61">
        <v>1</v>
      </c>
      <c r="BG54" s="61"/>
      <c r="BH54" s="61"/>
      <c r="BI54" s="61"/>
    </row>
    <row r="55" spans="47:61" ht="36">
      <c r="AU55" s="60">
        <v>6</v>
      </c>
      <c r="AV55" s="61"/>
      <c r="AW55" s="61"/>
      <c r="AX55" s="61"/>
      <c r="AY55" s="61">
        <v>1</v>
      </c>
      <c r="AZ55" s="61"/>
      <c r="BA55" s="61"/>
      <c r="BB55" s="61"/>
      <c r="BC55" s="61">
        <v>1</v>
      </c>
      <c r="BD55" s="61">
        <v>1</v>
      </c>
      <c r="BE55" s="61"/>
      <c r="BF55" s="61"/>
      <c r="BG55" s="61">
        <v>1</v>
      </c>
      <c r="BH55" s="61"/>
      <c r="BI55" s="61"/>
    </row>
  </sheetData>
  <sheetProtection/>
  <printOptions/>
  <pageMargins left="0.7" right="0.7" top="0.75" bottom="0.75" header="0.3" footer="0.3"/>
  <pageSetup horizontalDpi="300" verticalDpi="300" orientation="landscape" paperSiz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8"/>
  <sheetViews>
    <sheetView zoomScale="70" zoomScaleNormal="70" zoomScalePageLayoutView="0" workbookViewId="0" topLeftCell="U1">
      <selection activeCell="BL4" sqref="BL4"/>
    </sheetView>
  </sheetViews>
  <sheetFormatPr defaultColWidth="9.140625" defaultRowHeight="15"/>
  <cols>
    <col min="1" max="1" width="6.7109375" style="48" customWidth="1"/>
    <col min="2" max="2" width="45.00390625" style="42" bestFit="1" customWidth="1"/>
    <col min="3" max="3" width="6.421875" style="42" bestFit="1" customWidth="1"/>
    <col min="4" max="5" width="11.28125" style="26" customWidth="1"/>
    <col min="6" max="6" width="8.7109375" style="27" bestFit="1" customWidth="1"/>
    <col min="7" max="7" width="10.28125" style="38" bestFit="1" customWidth="1"/>
    <col min="8" max="27" width="7.00390625" style="26" customWidth="1"/>
    <col min="28" max="28" width="10.28125" style="43" customWidth="1"/>
    <col min="29" max="30" width="7.00390625" style="26" customWidth="1"/>
    <col min="31" max="31" width="8.7109375" style="51" bestFit="1" customWidth="1"/>
    <col min="32" max="32" width="10.28125" style="43" customWidth="1"/>
    <col min="33" max="44" width="7.00390625" style="41" customWidth="1"/>
    <col min="45" max="45" width="8.7109375" style="51" bestFit="1" customWidth="1"/>
    <col min="46" max="46" width="7.00390625" style="23" customWidth="1"/>
    <col min="47" max="60" width="7.00390625" style="49" customWidth="1"/>
    <col min="61" max="61" width="7.7109375" style="24" bestFit="1" customWidth="1"/>
    <col min="62" max="62" width="7.7109375" style="26" customWidth="1"/>
    <col min="63" max="63" width="7.7109375" style="24" bestFit="1" customWidth="1"/>
    <col min="64" max="64" width="8.28125" style="56" bestFit="1" customWidth="1"/>
    <col min="65" max="65" width="14.28125" style="57" customWidth="1"/>
    <col min="66" max="95" width="7.00390625" style="0" customWidth="1"/>
  </cols>
  <sheetData>
    <row r="1" spans="1:65" ht="18.75">
      <c r="A1" s="44" t="s">
        <v>51</v>
      </c>
      <c r="B1" s="25"/>
      <c r="C1" s="25"/>
      <c r="D1" s="25"/>
      <c r="E1" s="25"/>
      <c r="F1" s="27" t="s">
        <v>55</v>
      </c>
      <c r="G1" s="27"/>
      <c r="H1" s="25" t="s">
        <v>216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9"/>
      <c r="AC1" s="25"/>
      <c r="AD1" s="25"/>
      <c r="AE1" s="50"/>
      <c r="AF1" s="29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0"/>
      <c r="AR1" s="30"/>
      <c r="AS1" s="50"/>
      <c r="AT1" s="25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1"/>
      <c r="BJ1" s="25"/>
      <c r="BK1" s="21"/>
      <c r="BL1" s="52"/>
      <c r="BM1" s="53"/>
    </row>
    <row r="2" spans="1:65" ht="18.75">
      <c r="A2" s="45" t="s">
        <v>49</v>
      </c>
      <c r="B2" s="25" t="s">
        <v>48</v>
      </c>
      <c r="C2" s="25"/>
      <c r="D2" s="25" t="s">
        <v>49</v>
      </c>
      <c r="E2" s="25" t="s">
        <v>56</v>
      </c>
      <c r="F2" s="27" t="s">
        <v>0</v>
      </c>
      <c r="G2" s="27" t="s">
        <v>1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5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5">
        <v>20</v>
      </c>
      <c r="AB2" s="32"/>
      <c r="AC2" s="25" t="s">
        <v>40</v>
      </c>
      <c r="AD2" s="25" t="s">
        <v>41</v>
      </c>
      <c r="AE2" s="50" t="s">
        <v>118</v>
      </c>
      <c r="AF2" s="32"/>
      <c r="AG2" s="31" t="s">
        <v>29</v>
      </c>
      <c r="AH2" s="31" t="s">
        <v>30</v>
      </c>
      <c r="AI2" s="31" t="s">
        <v>31</v>
      </c>
      <c r="AJ2" s="31" t="s">
        <v>32</v>
      </c>
      <c r="AK2" s="31" t="s">
        <v>33</v>
      </c>
      <c r="AL2" s="31" t="s">
        <v>34</v>
      </c>
      <c r="AM2" s="31" t="s">
        <v>35</v>
      </c>
      <c r="AN2" s="31" t="s">
        <v>36</v>
      </c>
      <c r="AO2" s="31" t="s">
        <v>37</v>
      </c>
      <c r="AP2" s="31" t="s">
        <v>219</v>
      </c>
      <c r="AQ2" s="31" t="s">
        <v>42</v>
      </c>
      <c r="AR2" s="31" t="s">
        <v>43</v>
      </c>
      <c r="AS2" s="50" t="s">
        <v>118</v>
      </c>
      <c r="AT2" s="25" t="s">
        <v>218</v>
      </c>
      <c r="AU2" s="22" t="s">
        <v>15</v>
      </c>
      <c r="AV2" s="22" t="s">
        <v>16</v>
      </c>
      <c r="AW2" s="22" t="s">
        <v>17</v>
      </c>
      <c r="AX2" s="22" t="s">
        <v>18</v>
      </c>
      <c r="AY2" s="22" t="s">
        <v>19</v>
      </c>
      <c r="AZ2" s="22" t="s">
        <v>20</v>
      </c>
      <c r="BA2" s="22" t="s">
        <v>21</v>
      </c>
      <c r="BB2" s="22" t="s">
        <v>22</v>
      </c>
      <c r="BC2" s="22" t="s">
        <v>23</v>
      </c>
      <c r="BD2" s="22" t="s">
        <v>24</v>
      </c>
      <c r="BE2" s="22" t="s">
        <v>25</v>
      </c>
      <c r="BF2" s="22" t="s">
        <v>26</v>
      </c>
      <c r="BG2" s="22" t="s">
        <v>27</v>
      </c>
      <c r="BH2" s="22" t="s">
        <v>28</v>
      </c>
      <c r="BI2" s="21" t="s">
        <v>118</v>
      </c>
      <c r="BJ2" s="25"/>
      <c r="BK2" s="21" t="s">
        <v>52</v>
      </c>
      <c r="BL2" s="52" t="s">
        <v>215</v>
      </c>
      <c r="BM2" s="53" t="s">
        <v>54</v>
      </c>
    </row>
    <row r="3" spans="1:65" ht="18.75">
      <c r="A3" s="44"/>
      <c r="B3" s="25"/>
      <c r="C3" s="25"/>
      <c r="D3" s="25"/>
      <c r="E3" s="25"/>
      <c r="G3" s="2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9"/>
      <c r="AC3" s="25">
        <v>51</v>
      </c>
      <c r="AD3" s="25">
        <v>52</v>
      </c>
      <c r="AE3" s="50" t="s">
        <v>119</v>
      </c>
      <c r="AF3" s="29"/>
      <c r="AG3" s="31">
        <v>32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50" t="s">
        <v>119</v>
      </c>
      <c r="AT3" s="25"/>
      <c r="AU3" s="22" t="s">
        <v>46</v>
      </c>
      <c r="AV3" s="22" t="s">
        <v>46</v>
      </c>
      <c r="AW3" s="22" t="s">
        <v>46</v>
      </c>
      <c r="AX3" s="22" t="s">
        <v>46</v>
      </c>
      <c r="AY3" s="22" t="s">
        <v>46</v>
      </c>
      <c r="AZ3" s="22" t="s">
        <v>46</v>
      </c>
      <c r="BA3" s="22" t="s">
        <v>46</v>
      </c>
      <c r="BB3" s="22" t="s">
        <v>46</v>
      </c>
      <c r="BC3" s="22" t="s">
        <v>46</v>
      </c>
      <c r="BD3" s="22" t="s">
        <v>46</v>
      </c>
      <c r="BE3" s="22" t="s">
        <v>46</v>
      </c>
      <c r="BF3" s="22" t="s">
        <v>46</v>
      </c>
      <c r="BG3" s="22" t="s">
        <v>46</v>
      </c>
      <c r="BH3" s="22" t="s">
        <v>46</v>
      </c>
      <c r="BI3" s="21" t="s">
        <v>119</v>
      </c>
      <c r="BJ3" s="25"/>
      <c r="BK3" s="21" t="s">
        <v>53</v>
      </c>
      <c r="BL3" s="52" t="s">
        <v>53</v>
      </c>
      <c r="BM3" s="53" t="s">
        <v>53</v>
      </c>
    </row>
    <row r="4" spans="1:65" ht="38.25">
      <c r="A4" s="46" t="s">
        <v>95</v>
      </c>
      <c r="B4" s="33" t="str">
        <f>INDEX(ЗАЯВКА!E:E,MATCH(A4,ЗАЯВКА!A:A,0))</f>
        <v>Энерджайзер
Новоселецкий Валерий/ 
Новоселецкая Катя</v>
      </c>
      <c r="C4" s="34" t="str">
        <f>INDEX(ЗАЯВКА!I:I,MATCH(A4,ЗАЯВКА!A:A,0))</f>
        <v>K_СМ</v>
      </c>
      <c r="D4" s="34">
        <f>INDEX(ЗАЯВКА!C:C,MATCH(A4,ЗАЯВКА!A:A,0))</f>
        <v>4851133</v>
      </c>
      <c r="E4" s="34">
        <f>INDEX(ЗАЯВКА!D:D,MATCH(A4,ЗАЯВКА!A:A,0))</f>
        <v>4</v>
      </c>
      <c r="F4" s="27">
        <f>INDEX(СПЛИТ!C:C,MATCH(D4,СПЛИТ!B:B,0))</f>
        <v>0.526875</v>
      </c>
      <c r="G4" s="27">
        <f>INDEX(СПЛИТ!D:D,MATCH(D4,СПЛИТ!B:B,0))</f>
        <v>0.5673842592592593</v>
      </c>
      <c r="H4" s="25">
        <f>INDEX(СПЛИТ!E:E,MATCH($D4,СПЛИТ!$B:$B,0))</f>
        <v>51</v>
      </c>
      <c r="I4" s="25">
        <f>INDEX(СПЛИТ!F:F,MATCH($D4,СПЛИТ!$B:$B,0))</f>
        <v>40</v>
      </c>
      <c r="J4" s="25">
        <f>INDEX(СПЛИТ!G:G,MATCH($D4,СПЛИТ!$B:$B,0))</f>
        <v>32</v>
      </c>
      <c r="K4" s="25">
        <f>INDEX(СПЛИТ!H:H,MATCH($D4,СПЛИТ!$B:$B,0))</f>
        <v>34</v>
      </c>
      <c r="L4" s="25">
        <f>INDEX(СПЛИТ!I:I,MATCH($D4,СПЛИТ!$B:$B,0))</f>
        <v>33</v>
      </c>
      <c r="M4" s="25">
        <f>INDEX(СПЛИТ!J:J,MATCH($D4,СПЛИТ!$B:$B,0))</f>
        <v>42</v>
      </c>
      <c r="N4" s="25">
        <f>INDEX(СПЛИТ!K:K,MATCH($D4,СПЛИТ!$B:$B,0))</f>
        <v>41</v>
      </c>
      <c r="O4" s="25">
        <f>INDEX(СПЛИТ!L:L,MATCH($D4,СПЛИТ!$B:$B,0))</f>
        <v>37</v>
      </c>
      <c r="P4" s="25">
        <f>INDEX(СПЛИТ!M:M,MATCH($D4,СПЛИТ!$B:$B,0))</f>
        <v>38</v>
      </c>
      <c r="Q4" s="25">
        <f>INDEX(СПЛИТ!N:N,MATCH($D4,СПЛИТ!$B:$B,0))</f>
        <v>0</v>
      </c>
      <c r="R4" s="25">
        <f>INDEX(СПЛИТ!O:O,MATCH($D4,СПЛИТ!$B:$B,0))</f>
        <v>0</v>
      </c>
      <c r="S4" s="25">
        <f>INDEX(СПЛИТ!P:P,MATCH($D4,СПЛИТ!$B:$B,0))</f>
        <v>0</v>
      </c>
      <c r="T4" s="25">
        <f>INDEX(СПЛИТ!Q:Q,MATCH($D4,СПЛИТ!$B:$B,0))</f>
        <v>0</v>
      </c>
      <c r="U4" s="25">
        <f>INDEX(СПЛИТ!R:R,MATCH($D4,СПЛИТ!$B:$B,0))</f>
        <v>0</v>
      </c>
      <c r="V4" s="25">
        <f>INDEX(СПЛИТ!S:S,MATCH($D4,СПЛИТ!$B:$B,0))</f>
        <v>0</v>
      </c>
      <c r="W4" s="25">
        <f>INDEX(СПЛИТ!T:T,MATCH($D4,СПЛИТ!$B:$B,0))</f>
        <v>0</v>
      </c>
      <c r="X4" s="25">
        <f>INDEX(СПЛИТ!U:U,MATCH($D4,СПЛИТ!$B:$B,0))</f>
        <v>0</v>
      </c>
      <c r="Y4" s="25">
        <f>INDEX(СПЛИТ!V:V,MATCH($D4,СПЛИТ!$B:$B,0))</f>
        <v>0</v>
      </c>
      <c r="Z4" s="25">
        <f>INDEX(СПЛИТ!W:W,MATCH($D4,СПЛИТ!$B:$B,0))</f>
        <v>0</v>
      </c>
      <c r="AA4" s="25">
        <f>INDEX(СПЛИТ!X:X,MATCH($D4,СПЛИТ!$B:$B,0))</f>
        <v>0</v>
      </c>
      <c r="AB4" s="35"/>
      <c r="AC4" s="25">
        <f aca="true" t="shared" si="0" ref="AC4:AC12">COUNTIF($H4:$AA4,AC$3)</f>
        <v>1</v>
      </c>
      <c r="AD4" s="25">
        <f>COUNTIF($H4:$AA4,AD$3)*2</f>
        <v>0</v>
      </c>
      <c r="AE4" s="50">
        <f>(4-SUM(AC4:AD4))*(5*60/(3600*24))</f>
        <v>0.010416666666666666</v>
      </c>
      <c r="AF4" s="35"/>
      <c r="AG4" s="25">
        <f aca="true" t="shared" si="1" ref="AG4:AG12">COUNTIF($H4:$AA4,AG$3)</f>
        <v>1</v>
      </c>
      <c r="AH4" s="25">
        <f aca="true" t="shared" si="2" ref="AH4:AR12">COUNTIF($H4:$AA4,AH$3)</f>
        <v>1</v>
      </c>
      <c r="AI4" s="25">
        <f t="shared" si="2"/>
        <v>1</v>
      </c>
      <c r="AJ4" s="25">
        <f t="shared" si="2"/>
        <v>1</v>
      </c>
      <c r="AK4" s="25">
        <f t="shared" si="2"/>
        <v>0</v>
      </c>
      <c r="AL4" s="25">
        <f t="shared" si="2"/>
        <v>0</v>
      </c>
      <c r="AM4" s="25">
        <f t="shared" si="2"/>
        <v>1</v>
      </c>
      <c r="AN4" s="25">
        <f t="shared" si="2"/>
        <v>1</v>
      </c>
      <c r="AO4" s="25">
        <f t="shared" si="2"/>
        <v>0</v>
      </c>
      <c r="AP4" s="25">
        <f t="shared" si="2"/>
        <v>1</v>
      </c>
      <c r="AQ4" s="25">
        <f t="shared" si="2"/>
        <v>1</v>
      </c>
      <c r="AR4" s="25">
        <f t="shared" si="2"/>
        <v>1</v>
      </c>
      <c r="AS4" s="50">
        <f>(8-IF(SUM(AG4:AR4)&gt;8,8,SUM(AG4:AR4)))*(15*60/(3600*24))</f>
        <v>0</v>
      </c>
      <c r="AT4" s="25">
        <f>E4</f>
        <v>4</v>
      </c>
      <c r="AU4" s="99"/>
      <c r="AV4" s="99"/>
      <c r="AW4" s="99">
        <v>1</v>
      </c>
      <c r="AX4" s="99"/>
      <c r="AY4" s="99"/>
      <c r="AZ4" s="99"/>
      <c r="BA4" s="99"/>
      <c r="BB4" s="99"/>
      <c r="BC4" s="99">
        <v>1</v>
      </c>
      <c r="BD4" s="99"/>
      <c r="BE4" s="99">
        <v>1</v>
      </c>
      <c r="BF4" s="99"/>
      <c r="BG4" s="99"/>
      <c r="BH4" s="99">
        <v>1</v>
      </c>
      <c r="BI4" s="50">
        <f aca="true" t="shared" si="3" ref="BI4:BI12">(4-SUMPRODUCT(AU4:BH4,IF(AT4=1,$AU$23:$BH$23,IF(AT4=2,$AU$24:$BH$24,IF(AT4=3,$AU$25:$BH$25,IF(AT4=4,$AU$26:$BH$26,IF(AT4=5,$AU$27:$BH$27,IF(AT4=6,$AU$28:$BH$28,0))))))))*(15*60/(3600*24))</f>
        <v>0</v>
      </c>
      <c r="BJ4" s="27" t="str">
        <f>A4</f>
        <v>K 02</v>
      </c>
      <c r="BK4" s="50">
        <f>BI4+AS4+AE4</f>
        <v>0.010416666666666666</v>
      </c>
      <c r="BL4" s="54">
        <f>G4-F4</f>
        <v>0.0405092592592593</v>
      </c>
      <c r="BM4" s="55">
        <f aca="true" t="shared" si="4" ref="BM4:BM12">BL4+BK4</f>
        <v>0.050925925925925965</v>
      </c>
    </row>
    <row r="5" spans="1:65" ht="38.25">
      <c r="A5" s="46" t="s">
        <v>106</v>
      </c>
      <c r="B5" s="33" t="str">
        <f>INDEX(ЗАЯВКА!E:E,MATCH(A5,ЗАЯВКА!A:A,0))</f>
        <v>Ёжики 1
Потехина Вероника/ 
Хромова Николь</v>
      </c>
      <c r="C5" s="34" t="str">
        <f>INDEX(ЗАЯВКА!I:I,MATCH(A5,ЗАЯВКА!A:A,0))</f>
        <v>K_СМ</v>
      </c>
      <c r="D5" s="34">
        <f>INDEX(ЗАЯВКА!C:C,MATCH(A5,ЗАЯВКА!A:A,0))</f>
        <v>4851114</v>
      </c>
      <c r="E5" s="34">
        <f>INDEX(ЗАЯВКА!D:D,MATCH(A5,ЗАЯВКА!A:A,0))</f>
        <v>6</v>
      </c>
      <c r="F5" s="27">
        <f>INDEX(СПЛИТ!C:C,MATCH(D5,СПЛИТ!B:B,0))</f>
        <v>0.6164930555555556</v>
      </c>
      <c r="G5" s="27">
        <f>INDEX(СПЛИТ!D:D,MATCH(D5,СПЛИТ!B:B,0))</f>
        <v>0.7074074074074074</v>
      </c>
      <c r="H5" s="25">
        <f>INDEX(СПЛИТ!E:E,MATCH($D5,СПЛИТ!$B:$B,0))</f>
        <v>61</v>
      </c>
      <c r="I5" s="25">
        <f>INDEX(СПЛИТ!F:F,MATCH($D5,СПЛИТ!$B:$B,0))</f>
        <v>40</v>
      </c>
      <c r="J5" s="25">
        <f>INDEX(СПЛИТ!G:G,MATCH($D5,СПЛИТ!$B:$B,0))</f>
        <v>36</v>
      </c>
      <c r="K5" s="25">
        <f>INDEX(СПЛИТ!H:H,MATCH($D5,СПЛИТ!$B:$B,0))</f>
        <v>37</v>
      </c>
      <c r="L5" s="25">
        <f>INDEX(СПЛИТ!I:I,MATCH($D5,СПЛИТ!$B:$B,0))</f>
        <v>41</v>
      </c>
      <c r="M5" s="25">
        <f>INDEX(СПЛИТ!J:J,MATCH($D5,СПЛИТ!$B:$B,0))</f>
        <v>42</v>
      </c>
      <c r="N5" s="25">
        <f>INDEX(СПЛИТ!K:K,MATCH($D5,СПЛИТ!$B:$B,0))</f>
        <v>39</v>
      </c>
      <c r="O5" s="25">
        <f>INDEX(СПЛИТ!L:L,MATCH($D5,СПЛИТ!$B:$B,0))</f>
        <v>0</v>
      </c>
      <c r="P5" s="25">
        <f>INDEX(СПЛИТ!M:M,MATCH($D5,СПЛИТ!$B:$B,0))</f>
        <v>0</v>
      </c>
      <c r="Q5" s="25">
        <f>INDEX(СПЛИТ!N:N,MATCH($D5,СПЛИТ!$B:$B,0))</f>
        <v>0</v>
      </c>
      <c r="R5" s="25">
        <f>INDEX(СПЛИТ!O:O,MATCH($D5,СПЛИТ!$B:$B,0))</f>
        <v>0</v>
      </c>
      <c r="S5" s="25">
        <f>INDEX(СПЛИТ!P:P,MATCH($D5,СПЛИТ!$B:$B,0))</f>
        <v>0</v>
      </c>
      <c r="T5" s="25">
        <f>INDEX(СПЛИТ!Q:Q,MATCH($D5,СПЛИТ!$B:$B,0))</f>
        <v>0</v>
      </c>
      <c r="U5" s="25">
        <f>INDEX(СПЛИТ!R:R,MATCH($D5,СПЛИТ!$B:$B,0))</f>
        <v>0</v>
      </c>
      <c r="V5" s="25">
        <f>INDEX(СПЛИТ!S:S,MATCH($D5,СПЛИТ!$B:$B,0))</f>
        <v>0</v>
      </c>
      <c r="W5" s="25">
        <f>INDEX(СПЛИТ!T:T,MATCH($D5,СПЛИТ!$B:$B,0))</f>
        <v>0</v>
      </c>
      <c r="X5" s="25">
        <f>INDEX(СПЛИТ!U:U,MATCH($D5,СПЛИТ!$B:$B,0))</f>
        <v>0</v>
      </c>
      <c r="Y5" s="25">
        <f>INDEX(СПЛИТ!V:V,MATCH($D5,СПЛИТ!$B:$B,0))</f>
        <v>0</v>
      </c>
      <c r="Z5" s="25">
        <f>INDEX(СПЛИТ!W:W,MATCH($D5,СПЛИТ!$B:$B,0))</f>
        <v>0</v>
      </c>
      <c r="AA5" s="25">
        <f>INDEX(СПЛИТ!X:X,MATCH($D5,СПЛИТ!$B:$B,0))</f>
        <v>0</v>
      </c>
      <c r="AB5" s="35"/>
      <c r="AC5" s="25">
        <f t="shared" si="0"/>
        <v>0</v>
      </c>
      <c r="AD5" s="25">
        <f aca="true" t="shared" si="5" ref="AD5:AD12">COUNTIF($H5:$AA5,AD$3)*2</f>
        <v>0</v>
      </c>
      <c r="AE5" s="50">
        <f aca="true" t="shared" si="6" ref="AE5:AE12">(4-SUM(AC5:AD5))*(5*60/(3600*24))</f>
        <v>0.013888888888888888</v>
      </c>
      <c r="AF5" s="35"/>
      <c r="AG5" s="25">
        <f t="shared" si="1"/>
        <v>0</v>
      </c>
      <c r="AH5" s="25">
        <f t="shared" si="2"/>
        <v>0</v>
      </c>
      <c r="AI5" s="25">
        <f t="shared" si="2"/>
        <v>0</v>
      </c>
      <c r="AJ5" s="25">
        <f t="shared" si="2"/>
        <v>0</v>
      </c>
      <c r="AK5" s="25">
        <f t="shared" si="2"/>
        <v>0</v>
      </c>
      <c r="AL5" s="25">
        <f t="shared" si="2"/>
        <v>1</v>
      </c>
      <c r="AM5" s="25">
        <f t="shared" si="2"/>
        <v>1</v>
      </c>
      <c r="AN5" s="25">
        <f t="shared" si="2"/>
        <v>0</v>
      </c>
      <c r="AO5" s="25">
        <f t="shared" si="2"/>
        <v>1</v>
      </c>
      <c r="AP5" s="25">
        <f t="shared" si="2"/>
        <v>1</v>
      </c>
      <c r="AQ5" s="25">
        <f t="shared" si="2"/>
        <v>1</v>
      </c>
      <c r="AR5" s="25">
        <f t="shared" si="2"/>
        <v>1</v>
      </c>
      <c r="AS5" s="50">
        <f aca="true" t="shared" si="7" ref="AS5:AS12">(8-IF(SUM(AG5:AR5)&gt;8,8,SUM(AG5:AR5)))*(15*60/(3600*24))</f>
        <v>0.020833333333333332</v>
      </c>
      <c r="AT5" s="25">
        <f aca="true" t="shared" si="8" ref="AT5:AT12">E5</f>
        <v>6</v>
      </c>
      <c r="AU5" s="99"/>
      <c r="AV5" s="99"/>
      <c r="AW5" s="99"/>
      <c r="AX5" s="99">
        <v>1</v>
      </c>
      <c r="AY5" s="99"/>
      <c r="AZ5" s="99"/>
      <c r="BA5" s="99"/>
      <c r="BB5" s="99">
        <v>1</v>
      </c>
      <c r="BC5" s="99">
        <v>1</v>
      </c>
      <c r="BD5" s="99"/>
      <c r="BE5" s="99"/>
      <c r="BF5" s="99">
        <v>1</v>
      </c>
      <c r="BG5" s="99"/>
      <c r="BH5" s="99"/>
      <c r="BI5" s="50">
        <f t="shared" si="3"/>
        <v>0</v>
      </c>
      <c r="BJ5" s="27" t="str">
        <f aca="true" t="shared" si="9" ref="BJ5:BJ12">A5</f>
        <v>K 03</v>
      </c>
      <c r="BK5" s="50">
        <f aca="true" t="shared" si="10" ref="BK5:BK12">BI5+AS5+AE5</f>
        <v>0.034722222222222224</v>
      </c>
      <c r="BL5" s="54">
        <f>G5-F5</f>
        <v>0.09091435185185182</v>
      </c>
      <c r="BM5" s="55">
        <f t="shared" si="4"/>
        <v>0.12563657407407403</v>
      </c>
    </row>
    <row r="6" spans="1:65" ht="38.25">
      <c r="A6" s="46" t="s">
        <v>107</v>
      </c>
      <c r="B6" s="33" t="str">
        <f>INDEX(ЗАЯВКА!E:E,MATCH(A6,ЗАЯВКА!A:A,0))</f>
        <v>Ёжики 2
Трелина Лиза/ 
Потехина Полина</v>
      </c>
      <c r="C6" s="34" t="str">
        <f>INDEX(ЗАЯВКА!I:I,MATCH(A6,ЗАЯВКА!A:A,0))</f>
        <v>K_СМ</v>
      </c>
      <c r="D6" s="34">
        <f>INDEX(ЗАЯВКА!C:C,MATCH(A6,ЗАЯВКА!A:A,0))</f>
        <v>4851110</v>
      </c>
      <c r="E6" s="34">
        <f>INDEX(ЗАЯВКА!D:D,MATCH(A6,ЗАЯВКА!A:A,0))</f>
        <v>1</v>
      </c>
      <c r="F6" s="27">
        <f>INDEX(СПЛИТ!C:C,MATCH(D6,СПЛИТ!B:B,0))</f>
        <v>0.6366666666666666</v>
      </c>
      <c r="G6" s="27">
        <f>INDEX(СПЛИТ!D:D,MATCH(D6,СПЛИТ!B:B,0))</f>
        <v>0.6935763888888888</v>
      </c>
      <c r="H6" s="25">
        <f>INDEX(СПЛИТ!E:E,MATCH($D6,СПЛИТ!$B:$B,0))</f>
        <v>52</v>
      </c>
      <c r="I6" s="25">
        <f>INDEX(СПЛИТ!F:F,MATCH($D6,СПЛИТ!$B:$B,0))</f>
        <v>40</v>
      </c>
      <c r="J6" s="25">
        <f>INDEX(СПЛИТ!G:G,MATCH($D6,СПЛИТ!$B:$B,0))</f>
        <v>33</v>
      </c>
      <c r="K6" s="25">
        <f>INDEX(СПЛИТ!H:H,MATCH($D6,СПЛИТ!$B:$B,0))</f>
        <v>34</v>
      </c>
      <c r="L6" s="25">
        <f>INDEX(СПЛИТ!I:I,MATCH($D6,СПЛИТ!$B:$B,0))</f>
        <v>37</v>
      </c>
      <c r="M6" s="25">
        <f>INDEX(СПЛИТ!J:J,MATCH($D6,СПЛИТ!$B:$B,0))</f>
        <v>39</v>
      </c>
      <c r="N6" s="25">
        <f>INDEX(СПЛИТ!K:K,MATCH($D6,СПЛИТ!$B:$B,0))</f>
        <v>38</v>
      </c>
      <c r="O6" s="25">
        <f>INDEX(СПЛИТ!L:L,MATCH($D6,СПЛИТ!$B:$B,0))</f>
        <v>36</v>
      </c>
      <c r="P6" s="25">
        <f>INDEX(СПЛИТ!M:M,MATCH($D6,СПЛИТ!$B:$B,0))</f>
        <v>32</v>
      </c>
      <c r="Q6" s="25">
        <f>INDEX(СПЛИТ!N:N,MATCH($D6,СПЛИТ!$B:$B,0))</f>
        <v>0</v>
      </c>
      <c r="R6" s="25">
        <f>INDEX(СПЛИТ!O:O,MATCH($D6,СПЛИТ!$B:$B,0))</f>
        <v>0</v>
      </c>
      <c r="S6" s="25">
        <f>INDEX(СПЛИТ!P:P,MATCH($D6,СПЛИТ!$B:$B,0))</f>
        <v>0</v>
      </c>
      <c r="T6" s="25">
        <f>INDEX(СПЛИТ!Q:Q,MATCH($D6,СПЛИТ!$B:$B,0))</f>
        <v>0</v>
      </c>
      <c r="U6" s="25">
        <f>INDEX(СПЛИТ!R:R,MATCH($D6,СПЛИТ!$B:$B,0))</f>
        <v>0</v>
      </c>
      <c r="V6" s="25">
        <f>INDEX(СПЛИТ!S:S,MATCH($D6,СПЛИТ!$B:$B,0))</f>
        <v>0</v>
      </c>
      <c r="W6" s="25">
        <f>INDEX(СПЛИТ!T:T,MATCH($D6,СПЛИТ!$B:$B,0))</f>
        <v>0</v>
      </c>
      <c r="X6" s="25">
        <f>INDEX(СПЛИТ!U:U,MATCH($D6,СПЛИТ!$B:$B,0))</f>
        <v>0</v>
      </c>
      <c r="Y6" s="25">
        <f>INDEX(СПЛИТ!V:V,MATCH($D6,СПЛИТ!$B:$B,0))</f>
        <v>0</v>
      </c>
      <c r="Z6" s="25">
        <f>INDEX(СПЛИТ!W:W,MATCH($D6,СПЛИТ!$B:$B,0))</f>
        <v>0</v>
      </c>
      <c r="AA6" s="25">
        <f>INDEX(СПЛИТ!X:X,MATCH($D6,СПЛИТ!$B:$B,0))</f>
        <v>0</v>
      </c>
      <c r="AB6" s="35"/>
      <c r="AC6" s="25">
        <f t="shared" si="0"/>
        <v>0</v>
      </c>
      <c r="AD6" s="25">
        <f t="shared" si="5"/>
        <v>2</v>
      </c>
      <c r="AE6" s="50">
        <f t="shared" si="6"/>
        <v>0.006944444444444444</v>
      </c>
      <c r="AF6" s="35"/>
      <c r="AG6" s="25">
        <f t="shared" si="1"/>
        <v>1</v>
      </c>
      <c r="AH6" s="25">
        <f t="shared" si="2"/>
        <v>1</v>
      </c>
      <c r="AI6" s="25">
        <f t="shared" si="2"/>
        <v>1</v>
      </c>
      <c r="AJ6" s="25">
        <f t="shared" si="2"/>
        <v>1</v>
      </c>
      <c r="AK6" s="25">
        <f t="shared" si="2"/>
        <v>0</v>
      </c>
      <c r="AL6" s="25">
        <f t="shared" si="2"/>
        <v>1</v>
      </c>
      <c r="AM6" s="25">
        <f t="shared" si="2"/>
        <v>1</v>
      </c>
      <c r="AN6" s="25">
        <f t="shared" si="2"/>
        <v>1</v>
      </c>
      <c r="AO6" s="25">
        <f t="shared" si="2"/>
        <v>1</v>
      </c>
      <c r="AP6" s="25">
        <f t="shared" si="2"/>
        <v>1</v>
      </c>
      <c r="AQ6" s="25">
        <f t="shared" si="2"/>
        <v>0</v>
      </c>
      <c r="AR6" s="25">
        <f t="shared" si="2"/>
        <v>0</v>
      </c>
      <c r="AS6" s="50">
        <f t="shared" si="7"/>
        <v>0</v>
      </c>
      <c r="AT6" s="25">
        <f t="shared" si="8"/>
        <v>1</v>
      </c>
      <c r="AU6" s="99"/>
      <c r="AV6" s="99"/>
      <c r="AW6" s="99"/>
      <c r="AX6" s="99">
        <v>1</v>
      </c>
      <c r="AY6" s="99"/>
      <c r="AZ6" s="99"/>
      <c r="BA6" s="99">
        <v>1</v>
      </c>
      <c r="BB6" s="99"/>
      <c r="BC6" s="99">
        <v>1</v>
      </c>
      <c r="BD6" s="99"/>
      <c r="BE6" s="99"/>
      <c r="BF6" s="99"/>
      <c r="BG6" s="99">
        <v>1</v>
      </c>
      <c r="BH6" s="99"/>
      <c r="BI6" s="50">
        <f t="shared" si="3"/>
        <v>0</v>
      </c>
      <c r="BJ6" s="27" t="str">
        <f t="shared" si="9"/>
        <v>K 04</v>
      </c>
      <c r="BK6" s="50">
        <f t="shared" si="10"/>
        <v>0.006944444444444444</v>
      </c>
      <c r="BL6" s="54">
        <f aca="true" t="shared" si="11" ref="BL6:BL12">G6-F6</f>
        <v>0.05690972222222224</v>
      </c>
      <c r="BM6" s="55">
        <f t="shared" si="4"/>
        <v>0.06385416666666668</v>
      </c>
    </row>
    <row r="7" spans="1:65" ht="51">
      <c r="A7" s="46" t="s">
        <v>108</v>
      </c>
      <c r="B7" s="33" t="str">
        <f>INDEX(ЗАЯВКА!E:E,MATCH(A7,ЗАЯВКА!A:A,0))</f>
        <v>Ёжики 3
Дьяков Дима/ 
Абалихин Миша</v>
      </c>
      <c r="C7" s="34" t="str">
        <f>INDEX(ЗАЯВКА!I:I,MATCH(A7,ЗАЯВКА!A:A,0))</f>
        <v>K_ММ</v>
      </c>
      <c r="D7" s="34">
        <f>INDEX(ЗАЯВКА!C:C,MATCH(A7,ЗАЯВКА!A:A,0))</f>
        <v>4851262</v>
      </c>
      <c r="E7" s="34">
        <f>INDEX(ЗАЯВКА!D:D,MATCH(A7,ЗАЯВКА!A:A,0))</f>
        <v>2</v>
      </c>
      <c r="F7" s="100">
        <v>0.6381944444444444</v>
      </c>
      <c r="G7" s="27">
        <f>INDEX(СПЛИТ!D:D,MATCH(D7,СПЛИТ!B:B,0))</f>
        <v>0.7532407407407408</v>
      </c>
      <c r="H7" s="25">
        <f>INDEX(СПЛИТ!E:E,MATCH($D7,СПЛИТ!$B:$B,0))</f>
        <v>61</v>
      </c>
      <c r="I7" s="25">
        <f>INDEX(СПЛИТ!F:F,MATCH($D7,СПЛИТ!$B:$B,0))</f>
        <v>40</v>
      </c>
      <c r="J7" s="25">
        <f>INDEX(СПЛИТ!G:G,MATCH($D7,СПЛИТ!$B:$B,0))</f>
        <v>41</v>
      </c>
      <c r="K7" s="25">
        <f>INDEX(СПЛИТ!H:H,MATCH($D7,СПЛИТ!$B:$B,0))</f>
        <v>42</v>
      </c>
      <c r="L7" s="25">
        <f>INDEX(СПЛИТ!I:I,MATCH($D7,СПЛИТ!$B:$B,0))</f>
        <v>34</v>
      </c>
      <c r="M7" s="25">
        <f>INDEX(СПЛИТ!J:J,MATCH($D7,СПЛИТ!$B:$B,0))</f>
        <v>33</v>
      </c>
      <c r="N7" s="25">
        <f>INDEX(СПЛИТ!K:K,MATCH($D7,СПЛИТ!$B:$B,0))</f>
        <v>32</v>
      </c>
      <c r="O7" s="25">
        <f>INDEX(СПЛИТ!L:L,MATCH($D7,СПЛИТ!$B:$B,0))</f>
        <v>36</v>
      </c>
      <c r="P7" s="25">
        <f>INDEX(СПЛИТ!M:M,MATCH($D7,СПЛИТ!$B:$B,0))</f>
        <v>38</v>
      </c>
      <c r="Q7" s="25">
        <f>INDEX(СПЛИТ!N:N,MATCH($D7,СПЛИТ!$B:$B,0))</f>
        <v>0</v>
      </c>
      <c r="R7" s="25">
        <f>INDEX(СПЛИТ!O:O,MATCH($D7,СПЛИТ!$B:$B,0))</f>
        <v>0</v>
      </c>
      <c r="S7" s="25">
        <f>INDEX(СПЛИТ!P:P,MATCH($D7,СПЛИТ!$B:$B,0))</f>
        <v>0</v>
      </c>
      <c r="T7" s="25">
        <f>INDEX(СПЛИТ!Q:Q,MATCH($D7,СПЛИТ!$B:$B,0))</f>
        <v>0</v>
      </c>
      <c r="U7" s="25">
        <f>INDEX(СПЛИТ!R:R,MATCH($D7,СПЛИТ!$B:$B,0))</f>
        <v>0</v>
      </c>
      <c r="V7" s="25">
        <f>INDEX(СПЛИТ!S:S,MATCH($D7,СПЛИТ!$B:$B,0))</f>
        <v>0</v>
      </c>
      <c r="W7" s="25">
        <f>INDEX(СПЛИТ!T:T,MATCH($D7,СПЛИТ!$B:$B,0))</f>
        <v>0</v>
      </c>
      <c r="X7" s="25">
        <f>INDEX(СПЛИТ!U:U,MATCH($D7,СПЛИТ!$B:$B,0))</f>
        <v>0</v>
      </c>
      <c r="Y7" s="25">
        <f>INDEX(СПЛИТ!V:V,MATCH($D7,СПЛИТ!$B:$B,0))</f>
        <v>0</v>
      </c>
      <c r="Z7" s="25">
        <f>INDEX(СПЛИТ!W:W,MATCH($D7,СПЛИТ!$B:$B,0))</f>
        <v>0</v>
      </c>
      <c r="AA7" s="25">
        <f>INDEX(СПЛИТ!X:X,MATCH($D7,СПЛИТ!$B:$B,0))</f>
        <v>0</v>
      </c>
      <c r="AB7" s="35" t="s">
        <v>276</v>
      </c>
      <c r="AC7" s="25">
        <f t="shared" si="0"/>
        <v>0</v>
      </c>
      <c r="AD7" s="25">
        <f t="shared" si="5"/>
        <v>0</v>
      </c>
      <c r="AE7" s="50">
        <f t="shared" si="6"/>
        <v>0.013888888888888888</v>
      </c>
      <c r="AF7" s="35"/>
      <c r="AG7" s="25">
        <f t="shared" si="1"/>
        <v>1</v>
      </c>
      <c r="AH7" s="25">
        <f t="shared" si="2"/>
        <v>1</v>
      </c>
      <c r="AI7" s="25">
        <f t="shared" si="2"/>
        <v>1</v>
      </c>
      <c r="AJ7" s="25">
        <f t="shared" si="2"/>
        <v>1</v>
      </c>
      <c r="AK7" s="25">
        <f t="shared" si="2"/>
        <v>0</v>
      </c>
      <c r="AL7" s="25">
        <f t="shared" si="2"/>
        <v>1</v>
      </c>
      <c r="AM7" s="25">
        <f t="shared" si="2"/>
        <v>0</v>
      </c>
      <c r="AN7" s="25">
        <f t="shared" si="2"/>
        <v>1</v>
      </c>
      <c r="AO7" s="25">
        <f t="shared" si="2"/>
        <v>0</v>
      </c>
      <c r="AP7" s="25">
        <f t="shared" si="2"/>
        <v>1</v>
      </c>
      <c r="AQ7" s="25">
        <f t="shared" si="2"/>
        <v>1</v>
      </c>
      <c r="AR7" s="25">
        <f t="shared" si="2"/>
        <v>1</v>
      </c>
      <c r="AS7" s="50">
        <f t="shared" si="7"/>
        <v>0</v>
      </c>
      <c r="AT7" s="25">
        <f t="shared" si="8"/>
        <v>2</v>
      </c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50">
        <f t="shared" si="3"/>
        <v>0.041666666666666664</v>
      </c>
      <c r="BJ7" s="27" t="str">
        <f t="shared" si="9"/>
        <v>K 05</v>
      </c>
      <c r="BK7" s="50">
        <f t="shared" si="10"/>
        <v>0.05555555555555555</v>
      </c>
      <c r="BL7" s="54">
        <f t="shared" si="11"/>
        <v>0.11504629629629637</v>
      </c>
      <c r="BM7" s="55">
        <f t="shared" si="4"/>
        <v>0.17060185185185192</v>
      </c>
    </row>
    <row r="8" spans="1:65" ht="38.25">
      <c r="A8" s="46" t="s">
        <v>109</v>
      </c>
      <c r="B8" s="33" t="str">
        <f>INDEX(ЗАЯВКА!E:E,MATCH(A8,ЗАЯВКА!A:A,0))</f>
        <v>Ёжики 5
Солдатов Алексей/ 
Дмитриев Егор</v>
      </c>
      <c r="C8" s="34" t="str">
        <f>INDEX(ЗАЯВКА!I:I,MATCH(A8,ЗАЯВКА!A:A,0))</f>
        <v>K_ММ</v>
      </c>
      <c r="D8" s="34">
        <f>INDEX(ЗАЯВКА!C:C,MATCH(A8,ЗАЯВКА!A:A,0))</f>
        <v>4851135</v>
      </c>
      <c r="E8" s="34">
        <f>INDEX(ЗАЯВКА!D:D,MATCH(A8,ЗАЯВКА!A:A,0))</f>
        <v>4</v>
      </c>
      <c r="F8" s="27">
        <f>INDEX(СПЛИТ!C:C,MATCH(D8,СПЛИТ!B:B,0))</f>
        <v>0.640775462962963</v>
      </c>
      <c r="G8" s="27">
        <f>INDEX(СПЛИТ!D:D,MATCH(D8,СПЛИТ!B:B,0))</f>
        <v>0.7005902777777777</v>
      </c>
      <c r="H8" s="25">
        <f>INDEX(СПЛИТ!E:E,MATCH($D8,СПЛИТ!$B:$B,0))</f>
        <v>40</v>
      </c>
      <c r="I8" s="25">
        <f>INDEX(СПЛИТ!F:F,MATCH($D8,СПЛИТ!$B:$B,0))</f>
        <v>32</v>
      </c>
      <c r="J8" s="25">
        <f>INDEX(СПЛИТ!G:G,MATCH($D8,СПЛИТ!$B:$B,0))</f>
        <v>34</v>
      </c>
      <c r="K8" s="25">
        <f>INDEX(СПЛИТ!H:H,MATCH($D8,СПЛИТ!$B:$B,0))</f>
        <v>33</v>
      </c>
      <c r="L8" s="25">
        <f>INDEX(СПЛИТ!I:I,MATCH($D8,СПЛИТ!$B:$B,0))</f>
        <v>42</v>
      </c>
      <c r="M8" s="25">
        <f>INDEX(СПЛИТ!J:J,MATCH($D8,СПЛИТ!$B:$B,0))</f>
        <v>41</v>
      </c>
      <c r="N8" s="25">
        <f>INDEX(СПЛИТ!K:K,MATCH($D8,СПЛИТ!$B:$B,0))</f>
        <v>37</v>
      </c>
      <c r="O8" s="25">
        <f>INDEX(СПЛИТ!L:L,MATCH($D8,СПЛИТ!$B:$B,0))</f>
        <v>39</v>
      </c>
      <c r="P8" s="25">
        <f>INDEX(СПЛИТ!M:M,MATCH($D8,СПЛИТ!$B:$B,0))</f>
        <v>35</v>
      </c>
      <c r="Q8" s="25">
        <f>INDEX(СПЛИТ!N:N,MATCH($D8,СПЛИТ!$B:$B,0))</f>
        <v>36</v>
      </c>
      <c r="R8" s="25">
        <f>INDEX(СПЛИТ!O:O,MATCH($D8,СПЛИТ!$B:$B,0))</f>
        <v>38</v>
      </c>
      <c r="S8" s="25">
        <f>INDEX(СПЛИТ!P:P,MATCH($D8,СПЛИТ!$B:$B,0))</f>
        <v>0</v>
      </c>
      <c r="T8" s="25">
        <f>INDEX(СПЛИТ!Q:Q,MATCH($D8,СПЛИТ!$B:$B,0))</f>
        <v>0</v>
      </c>
      <c r="U8" s="25">
        <f>INDEX(СПЛИТ!R:R,MATCH($D8,СПЛИТ!$B:$B,0))</f>
        <v>0</v>
      </c>
      <c r="V8" s="25">
        <f>INDEX(СПЛИТ!S:S,MATCH($D8,СПЛИТ!$B:$B,0))</f>
        <v>0</v>
      </c>
      <c r="W8" s="25">
        <f>INDEX(СПЛИТ!T:T,MATCH($D8,СПЛИТ!$B:$B,0))</f>
        <v>0</v>
      </c>
      <c r="X8" s="25">
        <f>INDEX(СПЛИТ!U:U,MATCH($D8,СПЛИТ!$B:$B,0))</f>
        <v>0</v>
      </c>
      <c r="Y8" s="25">
        <f>INDEX(СПЛИТ!V:V,MATCH($D8,СПЛИТ!$B:$B,0))</f>
        <v>0</v>
      </c>
      <c r="Z8" s="25">
        <f>INDEX(СПЛИТ!W:W,MATCH($D8,СПЛИТ!$B:$B,0))</f>
        <v>0</v>
      </c>
      <c r="AA8" s="25">
        <f>INDEX(СПЛИТ!X:X,MATCH($D8,СПЛИТ!$B:$B,0))</f>
        <v>0</v>
      </c>
      <c r="AB8" s="35"/>
      <c r="AC8" s="25">
        <f t="shared" si="0"/>
        <v>0</v>
      </c>
      <c r="AD8" s="25">
        <f t="shared" si="5"/>
        <v>0</v>
      </c>
      <c r="AE8" s="50">
        <f t="shared" si="6"/>
        <v>0.013888888888888888</v>
      </c>
      <c r="AF8" s="35"/>
      <c r="AG8" s="25">
        <f t="shared" si="1"/>
        <v>1</v>
      </c>
      <c r="AH8" s="25">
        <f t="shared" si="2"/>
        <v>1</v>
      </c>
      <c r="AI8" s="25">
        <f t="shared" si="2"/>
        <v>1</v>
      </c>
      <c r="AJ8" s="25">
        <f t="shared" si="2"/>
        <v>1</v>
      </c>
      <c r="AK8" s="25">
        <f t="shared" si="2"/>
        <v>1</v>
      </c>
      <c r="AL8" s="25">
        <f t="shared" si="2"/>
        <v>1</v>
      </c>
      <c r="AM8" s="25">
        <f t="shared" si="2"/>
        <v>1</v>
      </c>
      <c r="AN8" s="25">
        <f t="shared" si="2"/>
        <v>1</v>
      </c>
      <c r="AO8" s="25">
        <f t="shared" si="2"/>
        <v>1</v>
      </c>
      <c r="AP8" s="25">
        <f t="shared" si="2"/>
        <v>1</v>
      </c>
      <c r="AQ8" s="25">
        <f t="shared" si="2"/>
        <v>1</v>
      </c>
      <c r="AR8" s="25">
        <f t="shared" si="2"/>
        <v>1</v>
      </c>
      <c r="AS8" s="50">
        <f t="shared" si="7"/>
        <v>0</v>
      </c>
      <c r="AT8" s="25">
        <f t="shared" si="8"/>
        <v>4</v>
      </c>
      <c r="AU8" s="99"/>
      <c r="AV8" s="99"/>
      <c r="AW8" s="99">
        <v>1</v>
      </c>
      <c r="AX8" s="99"/>
      <c r="AY8" s="99"/>
      <c r="AZ8" s="99"/>
      <c r="BA8" s="99"/>
      <c r="BB8" s="99"/>
      <c r="BC8" s="99">
        <v>1</v>
      </c>
      <c r="BD8" s="99"/>
      <c r="BE8" s="99">
        <v>1</v>
      </c>
      <c r="BF8" s="99"/>
      <c r="BG8" s="99"/>
      <c r="BH8" s="99">
        <v>1</v>
      </c>
      <c r="BI8" s="50">
        <f t="shared" si="3"/>
        <v>0</v>
      </c>
      <c r="BJ8" s="27" t="str">
        <f t="shared" si="9"/>
        <v>K 07</v>
      </c>
      <c r="BK8" s="50">
        <f t="shared" si="10"/>
        <v>0.013888888888888888</v>
      </c>
      <c r="BL8" s="54">
        <f t="shared" si="11"/>
        <v>0.059814814814814765</v>
      </c>
      <c r="BM8" s="55">
        <f t="shared" si="4"/>
        <v>0.07370370370370366</v>
      </c>
    </row>
    <row r="9" spans="1:65" ht="38.25">
      <c r="A9" s="46" t="s">
        <v>110</v>
      </c>
      <c r="B9" s="33" t="str">
        <f>INDEX(ЗАЯВКА!E:E,MATCH(A9,ЗАЯВКА!A:A,0))</f>
        <v>Ёжики 6
Бевз Альбина/ 
Перцев Кирилл</v>
      </c>
      <c r="C9" s="34" t="str">
        <f>INDEX(ЗАЯВКА!I:I,MATCH(A9,ЗАЯВКА!A:A,0))</f>
        <v>K_СМ</v>
      </c>
      <c r="D9" s="34">
        <f>INDEX(ЗАЯВКА!C:C,MATCH(A9,ЗАЯВКА!A:A,0))</f>
        <v>4851109</v>
      </c>
      <c r="E9" s="34">
        <f>INDEX(ЗАЯВКА!D:D,MATCH(A9,ЗАЯВКА!A:A,0))</f>
        <v>5</v>
      </c>
      <c r="F9" s="27">
        <f>INDEX(СПЛИТ!C:C,MATCH(D9,СПЛИТ!B:B,0))</f>
        <v>0.6421875</v>
      </c>
      <c r="G9" s="27">
        <f>INDEX(СПЛИТ!D:D,MATCH(D9,СПЛИТ!B:B,0))</f>
        <v>0.7084722222222223</v>
      </c>
      <c r="H9" s="25">
        <f>INDEX(СПЛИТ!E:E,MATCH($D9,СПЛИТ!$B:$B,0))</f>
        <v>40</v>
      </c>
      <c r="I9" s="25">
        <f>INDEX(СПЛИТ!F:F,MATCH($D9,СПЛИТ!$B:$B,0))</f>
        <v>32</v>
      </c>
      <c r="J9" s="25">
        <f>INDEX(СПЛИТ!G:G,MATCH($D9,СПЛИТ!$B:$B,0))</f>
        <v>34</v>
      </c>
      <c r="K9" s="25">
        <f>INDEX(СПЛИТ!H:H,MATCH($D9,СПЛИТ!$B:$B,0))</f>
        <v>33</v>
      </c>
      <c r="L9" s="25">
        <f>INDEX(СПЛИТ!I:I,MATCH($D9,СПЛИТ!$B:$B,0))</f>
        <v>38</v>
      </c>
      <c r="M9" s="25">
        <f>INDEX(СПЛИТ!J:J,MATCH($D9,СПЛИТ!$B:$B,0))</f>
        <v>36</v>
      </c>
      <c r="N9" s="25">
        <f>INDEX(СПЛИТ!K:K,MATCH($D9,СПЛИТ!$B:$B,0))</f>
        <v>0</v>
      </c>
      <c r="O9" s="25">
        <f>INDEX(СПЛИТ!L:L,MATCH($D9,СПЛИТ!$B:$B,0))</f>
        <v>0</v>
      </c>
      <c r="P9" s="25">
        <f>INDEX(СПЛИТ!M:M,MATCH($D9,СПЛИТ!$B:$B,0))</f>
        <v>0</v>
      </c>
      <c r="Q9" s="25">
        <f>INDEX(СПЛИТ!N:N,MATCH($D9,СПЛИТ!$B:$B,0))</f>
        <v>0</v>
      </c>
      <c r="R9" s="25">
        <f>INDEX(СПЛИТ!O:O,MATCH($D9,СПЛИТ!$B:$B,0))</f>
        <v>0</v>
      </c>
      <c r="S9" s="25">
        <f>INDEX(СПЛИТ!P:P,MATCH($D9,СПЛИТ!$B:$B,0))</f>
        <v>0</v>
      </c>
      <c r="T9" s="25">
        <f>INDEX(СПЛИТ!Q:Q,MATCH($D9,СПЛИТ!$B:$B,0))</f>
        <v>0</v>
      </c>
      <c r="U9" s="25">
        <f>INDEX(СПЛИТ!R:R,MATCH($D9,СПЛИТ!$B:$B,0))</f>
        <v>0</v>
      </c>
      <c r="V9" s="25">
        <f>INDEX(СПЛИТ!S:S,MATCH($D9,СПЛИТ!$B:$B,0))</f>
        <v>0</v>
      </c>
      <c r="W9" s="25">
        <f>INDEX(СПЛИТ!T:T,MATCH($D9,СПЛИТ!$B:$B,0))</f>
        <v>0</v>
      </c>
      <c r="X9" s="25">
        <f>INDEX(СПЛИТ!U:U,MATCH($D9,СПЛИТ!$B:$B,0))</f>
        <v>0</v>
      </c>
      <c r="Y9" s="25">
        <f>INDEX(СПЛИТ!V:V,MATCH($D9,СПЛИТ!$B:$B,0))</f>
        <v>0</v>
      </c>
      <c r="Z9" s="25">
        <f>INDEX(СПЛИТ!W:W,MATCH($D9,СПЛИТ!$B:$B,0))</f>
        <v>0</v>
      </c>
      <c r="AA9" s="25">
        <f>INDEX(СПЛИТ!X:X,MATCH($D9,СПЛИТ!$B:$B,0))</f>
        <v>0</v>
      </c>
      <c r="AB9" s="35"/>
      <c r="AC9" s="25">
        <f t="shared" si="0"/>
        <v>0</v>
      </c>
      <c r="AD9" s="25">
        <f t="shared" si="5"/>
        <v>0</v>
      </c>
      <c r="AE9" s="50">
        <f t="shared" si="6"/>
        <v>0.013888888888888888</v>
      </c>
      <c r="AF9" s="35"/>
      <c r="AG9" s="25">
        <f t="shared" si="1"/>
        <v>1</v>
      </c>
      <c r="AH9" s="25">
        <f t="shared" si="2"/>
        <v>1</v>
      </c>
      <c r="AI9" s="25">
        <f t="shared" si="2"/>
        <v>1</v>
      </c>
      <c r="AJ9" s="25">
        <f t="shared" si="2"/>
        <v>1</v>
      </c>
      <c r="AK9" s="25">
        <f t="shared" si="2"/>
        <v>0</v>
      </c>
      <c r="AL9" s="25">
        <f t="shared" si="2"/>
        <v>1</v>
      </c>
      <c r="AM9" s="25">
        <f t="shared" si="2"/>
        <v>0</v>
      </c>
      <c r="AN9" s="25">
        <f t="shared" si="2"/>
        <v>1</v>
      </c>
      <c r="AO9" s="25">
        <f t="shared" si="2"/>
        <v>0</v>
      </c>
      <c r="AP9" s="25">
        <f t="shared" si="2"/>
        <v>1</v>
      </c>
      <c r="AQ9" s="25">
        <f t="shared" si="2"/>
        <v>0</v>
      </c>
      <c r="AR9" s="25">
        <f t="shared" si="2"/>
        <v>0</v>
      </c>
      <c r="AS9" s="50">
        <f t="shared" si="7"/>
        <v>0.010416666666666666</v>
      </c>
      <c r="AT9" s="25">
        <f t="shared" si="8"/>
        <v>5</v>
      </c>
      <c r="AU9" s="99"/>
      <c r="AV9" s="99"/>
      <c r="AW9" s="99"/>
      <c r="AX9" s="99"/>
      <c r="AY9" s="99">
        <v>1</v>
      </c>
      <c r="AZ9" s="99">
        <v>1</v>
      </c>
      <c r="BA9" s="99"/>
      <c r="BB9" s="99">
        <v>1</v>
      </c>
      <c r="BC9" s="99">
        <v>1</v>
      </c>
      <c r="BD9" s="99"/>
      <c r="BE9" s="99">
        <v>1</v>
      </c>
      <c r="BF9" s="99"/>
      <c r="BG9" s="99"/>
      <c r="BH9" s="99"/>
      <c r="BI9" s="50">
        <f t="shared" si="3"/>
        <v>0</v>
      </c>
      <c r="BJ9" s="27" t="str">
        <f t="shared" si="9"/>
        <v>K 08</v>
      </c>
      <c r="BK9" s="50">
        <f t="shared" si="10"/>
        <v>0.024305555555555552</v>
      </c>
      <c r="BL9" s="54">
        <f t="shared" si="11"/>
        <v>0.06628472222222226</v>
      </c>
      <c r="BM9" s="55">
        <f t="shared" si="4"/>
        <v>0.09059027777777781</v>
      </c>
    </row>
    <row r="10" spans="1:65" ht="38.25">
      <c r="A10" s="46" t="s">
        <v>111</v>
      </c>
      <c r="B10" s="33" t="str">
        <f>INDEX(ЗАЯВКА!E:E,MATCH(A10,ЗАЯВКА!A:A,0))</f>
        <v>Ёжики 7
Кондратьев Алексей/ 
Удалова Алиса</v>
      </c>
      <c r="C10" s="34" t="str">
        <f>INDEX(ЗАЯВКА!I:I,MATCH(A10,ЗАЯВКА!A:A,0))</f>
        <v>K_СМ</v>
      </c>
      <c r="D10" s="34">
        <f>INDEX(ЗАЯВКА!C:C,MATCH(A10,ЗАЯВКА!A:A,0))</f>
        <v>4851143</v>
      </c>
      <c r="E10" s="34">
        <f>INDEX(ЗАЯВКА!D:D,MATCH(A10,ЗАЯВКА!A:A,0))</f>
        <v>6</v>
      </c>
      <c r="F10" s="27">
        <f>INDEX(СПЛИТ!C:C,MATCH(D10,СПЛИТ!B:B,0))</f>
        <v>0.6463310185185185</v>
      </c>
      <c r="G10" s="27">
        <f>INDEX(СПЛИТ!D:D,MATCH(D10,СПЛИТ!B:B,0))</f>
        <v>0.6936226851851851</v>
      </c>
      <c r="H10" s="25">
        <f>INDEX(СПЛИТ!E:E,MATCH($D10,СПЛИТ!$B:$B,0))</f>
        <v>51</v>
      </c>
      <c r="I10" s="25">
        <f>INDEX(СПЛИТ!F:F,MATCH($D10,СПЛИТ!$B:$B,0))</f>
        <v>40</v>
      </c>
      <c r="J10" s="25">
        <f>INDEX(СПЛИТ!G:G,MATCH($D10,СПЛИТ!$B:$B,0))</f>
        <v>32</v>
      </c>
      <c r="K10" s="25">
        <f>INDEX(СПЛИТ!H:H,MATCH($D10,СПЛИТ!$B:$B,0))</f>
        <v>34</v>
      </c>
      <c r="L10" s="25">
        <f>INDEX(СПЛИТ!I:I,MATCH($D10,СПЛИТ!$B:$B,0))</f>
        <v>38</v>
      </c>
      <c r="M10" s="25">
        <f>INDEX(СПЛИТ!J:J,MATCH($D10,СПЛИТ!$B:$B,0))</f>
        <v>36</v>
      </c>
      <c r="N10" s="25">
        <f>INDEX(СПЛИТ!K:K,MATCH($D10,СПЛИТ!$B:$B,0))</f>
        <v>37</v>
      </c>
      <c r="O10" s="25">
        <f>INDEX(СПЛИТ!L:L,MATCH($D10,СПЛИТ!$B:$B,0))</f>
        <v>39</v>
      </c>
      <c r="P10" s="25">
        <f>INDEX(СПЛИТ!M:M,MATCH($D10,СПЛИТ!$B:$B,0))</f>
        <v>35</v>
      </c>
      <c r="Q10" s="25">
        <f>INDEX(СПЛИТ!N:N,MATCH($D10,СПЛИТ!$B:$B,0))</f>
        <v>0</v>
      </c>
      <c r="R10" s="25">
        <f>INDEX(СПЛИТ!O:O,MATCH($D10,СПЛИТ!$B:$B,0))</f>
        <v>0</v>
      </c>
      <c r="S10" s="25">
        <f>INDEX(СПЛИТ!P:P,MATCH($D10,СПЛИТ!$B:$B,0))</f>
        <v>0</v>
      </c>
      <c r="T10" s="25">
        <f>INDEX(СПЛИТ!Q:Q,MATCH($D10,СПЛИТ!$B:$B,0))</f>
        <v>0</v>
      </c>
      <c r="U10" s="25">
        <f>INDEX(СПЛИТ!R:R,MATCH($D10,СПЛИТ!$B:$B,0))</f>
        <v>0</v>
      </c>
      <c r="V10" s="25">
        <f>INDEX(СПЛИТ!S:S,MATCH($D10,СПЛИТ!$B:$B,0))</f>
        <v>0</v>
      </c>
      <c r="W10" s="25">
        <f>INDEX(СПЛИТ!T:T,MATCH($D10,СПЛИТ!$B:$B,0))</f>
        <v>0</v>
      </c>
      <c r="X10" s="25">
        <f>INDEX(СПЛИТ!U:U,MATCH($D10,СПЛИТ!$B:$B,0))</f>
        <v>0</v>
      </c>
      <c r="Y10" s="25">
        <f>INDEX(СПЛИТ!V:V,MATCH($D10,СПЛИТ!$B:$B,0))</f>
        <v>0</v>
      </c>
      <c r="Z10" s="25">
        <f>INDEX(СПЛИТ!W:W,MATCH($D10,СПЛИТ!$B:$B,0))</f>
        <v>0</v>
      </c>
      <c r="AA10" s="25">
        <f>INDEX(СПЛИТ!X:X,MATCH($D10,СПЛИТ!$B:$B,0))</f>
        <v>0</v>
      </c>
      <c r="AB10" s="35"/>
      <c r="AC10" s="25">
        <f t="shared" si="0"/>
        <v>1</v>
      </c>
      <c r="AD10" s="25">
        <f t="shared" si="5"/>
        <v>0</v>
      </c>
      <c r="AE10" s="50">
        <f t="shared" si="6"/>
        <v>0.010416666666666666</v>
      </c>
      <c r="AF10" s="35"/>
      <c r="AG10" s="25">
        <f t="shared" si="1"/>
        <v>1</v>
      </c>
      <c r="AH10" s="25">
        <f t="shared" si="2"/>
        <v>1</v>
      </c>
      <c r="AI10" s="25">
        <f t="shared" si="2"/>
        <v>0</v>
      </c>
      <c r="AJ10" s="25">
        <f t="shared" si="2"/>
        <v>1</v>
      </c>
      <c r="AK10" s="25">
        <f t="shared" si="2"/>
        <v>1</v>
      </c>
      <c r="AL10" s="25">
        <f t="shared" si="2"/>
        <v>1</v>
      </c>
      <c r="AM10" s="25">
        <f t="shared" si="2"/>
        <v>1</v>
      </c>
      <c r="AN10" s="25">
        <f t="shared" si="2"/>
        <v>1</v>
      </c>
      <c r="AO10" s="25">
        <f t="shared" si="2"/>
        <v>1</v>
      </c>
      <c r="AP10" s="25">
        <f t="shared" si="2"/>
        <v>1</v>
      </c>
      <c r="AQ10" s="25">
        <f t="shared" si="2"/>
        <v>0</v>
      </c>
      <c r="AR10" s="25">
        <f t="shared" si="2"/>
        <v>0</v>
      </c>
      <c r="AS10" s="50">
        <f t="shared" si="7"/>
        <v>0</v>
      </c>
      <c r="AT10" s="25">
        <f t="shared" si="8"/>
        <v>6</v>
      </c>
      <c r="AU10" s="99"/>
      <c r="AV10" s="99"/>
      <c r="AW10" s="99"/>
      <c r="AX10" s="99">
        <v>1</v>
      </c>
      <c r="AY10" s="99"/>
      <c r="AZ10" s="99"/>
      <c r="BA10" s="99"/>
      <c r="BB10" s="99">
        <v>1</v>
      </c>
      <c r="BC10" s="99">
        <v>1</v>
      </c>
      <c r="BD10" s="99"/>
      <c r="BE10" s="99"/>
      <c r="BF10" s="99">
        <v>1</v>
      </c>
      <c r="BG10" s="99"/>
      <c r="BH10" s="99"/>
      <c r="BI10" s="50">
        <f t="shared" si="3"/>
        <v>0</v>
      </c>
      <c r="BJ10" s="27" t="str">
        <f t="shared" si="9"/>
        <v>K 09</v>
      </c>
      <c r="BK10" s="50">
        <f t="shared" si="10"/>
        <v>0.010416666666666666</v>
      </c>
      <c r="BL10" s="54">
        <f t="shared" si="11"/>
        <v>0.04729166666666662</v>
      </c>
      <c r="BM10" s="55">
        <f t="shared" si="4"/>
        <v>0.057708333333333285</v>
      </c>
    </row>
    <row r="11" spans="1:65" ht="38.25">
      <c r="A11" s="46" t="s">
        <v>112</v>
      </c>
      <c r="B11" s="33" t="str">
        <f>INDEX(ЗАЯВКА!E:E,MATCH(A11,ЗАЯВКА!A:A,0))</f>
        <v>Ёжики 8
Папина Маша/ 
Горенбург Саша</v>
      </c>
      <c r="C11" s="34" t="str">
        <f>INDEX(ЗАЯВКА!I:I,MATCH(A11,ЗАЯВКА!A:A,0))</f>
        <v>K_СМ</v>
      </c>
      <c r="D11" s="34">
        <f>INDEX(ЗАЯВКА!C:C,MATCH(A11,ЗАЯВКА!A:A,0))</f>
        <v>4509985</v>
      </c>
      <c r="E11" s="34">
        <f>INDEX(ЗАЯВКА!D:D,MATCH(A11,ЗАЯВКА!A:A,0))</f>
        <v>1</v>
      </c>
      <c r="F11" s="27">
        <f>INDEX(СПЛИТ!C:C,MATCH(D11,СПЛИТ!B:B,0))</f>
        <v>0.6123032407407407</v>
      </c>
      <c r="G11" s="27">
        <f>INDEX(СПЛИТ!D:D,MATCH(D11,СПЛИТ!B:B,0))</f>
        <v>0.6620949074074074</v>
      </c>
      <c r="H11" s="25">
        <f>INDEX(СПЛИТ!E:E,MATCH($D11,СПЛИТ!$B:$B,0))</f>
        <v>40</v>
      </c>
      <c r="I11" s="25">
        <f>INDEX(СПЛИТ!F:F,MATCH($D11,СПЛИТ!$B:$B,0))</f>
        <v>36</v>
      </c>
      <c r="J11" s="25">
        <f>INDEX(СПЛИТ!G:G,MATCH($D11,СПЛИТ!$B:$B,0))</f>
        <v>38</v>
      </c>
      <c r="K11" s="25">
        <f>INDEX(СПЛИТ!H:H,MATCH($D11,СПЛИТ!$B:$B,0))</f>
        <v>39</v>
      </c>
      <c r="L11" s="25">
        <f>INDEX(СПЛИТ!I:I,MATCH($D11,СПЛИТ!$B:$B,0))</f>
        <v>37</v>
      </c>
      <c r="M11" s="25">
        <f>INDEX(СПЛИТ!J:J,MATCH($D11,СПЛИТ!$B:$B,0))</f>
        <v>41</v>
      </c>
      <c r="N11" s="25">
        <f>INDEX(СПЛИТ!K:K,MATCH($D11,СПЛИТ!$B:$B,0))</f>
        <v>34</v>
      </c>
      <c r="O11" s="25">
        <f>INDEX(СПЛИТ!L:L,MATCH($D11,СПЛИТ!$B:$B,0))</f>
        <v>32</v>
      </c>
      <c r="P11" s="25">
        <f>INDEX(СПЛИТ!M:M,MATCH($D11,СПЛИТ!$B:$B,0))</f>
        <v>0</v>
      </c>
      <c r="Q11" s="25">
        <f>INDEX(СПЛИТ!N:N,MATCH($D11,СПЛИТ!$B:$B,0))</f>
        <v>0</v>
      </c>
      <c r="R11" s="25">
        <f>INDEX(СПЛИТ!O:O,MATCH($D11,СПЛИТ!$B:$B,0))</f>
        <v>0</v>
      </c>
      <c r="S11" s="25">
        <f>INDEX(СПЛИТ!P:P,MATCH($D11,СПЛИТ!$B:$B,0))</f>
        <v>0</v>
      </c>
      <c r="T11" s="25">
        <f>INDEX(СПЛИТ!Q:Q,MATCH($D11,СПЛИТ!$B:$B,0))</f>
        <v>0</v>
      </c>
      <c r="U11" s="25">
        <f>INDEX(СПЛИТ!R:R,MATCH($D11,СПЛИТ!$B:$B,0))</f>
        <v>0</v>
      </c>
      <c r="V11" s="25">
        <f>INDEX(СПЛИТ!S:S,MATCH($D11,СПЛИТ!$B:$B,0))</f>
        <v>0</v>
      </c>
      <c r="W11" s="25">
        <f>INDEX(СПЛИТ!T:T,MATCH($D11,СПЛИТ!$B:$B,0))</f>
        <v>0</v>
      </c>
      <c r="X11" s="25">
        <f>INDEX(СПЛИТ!U:U,MATCH($D11,СПЛИТ!$B:$B,0))</f>
        <v>0</v>
      </c>
      <c r="Y11" s="25">
        <f>INDEX(СПЛИТ!V:V,MATCH($D11,СПЛИТ!$B:$B,0))</f>
        <v>0</v>
      </c>
      <c r="Z11" s="25">
        <f>INDEX(СПЛИТ!W:W,MATCH($D11,СПЛИТ!$B:$B,0))</f>
        <v>0</v>
      </c>
      <c r="AA11" s="25">
        <f>INDEX(СПЛИТ!X:X,MATCH($D11,СПЛИТ!$B:$B,0))</f>
        <v>0</v>
      </c>
      <c r="AB11" s="35"/>
      <c r="AC11" s="25">
        <f t="shared" si="0"/>
        <v>0</v>
      </c>
      <c r="AD11" s="25">
        <f t="shared" si="5"/>
        <v>0</v>
      </c>
      <c r="AE11" s="50">
        <f t="shared" si="6"/>
        <v>0.013888888888888888</v>
      </c>
      <c r="AF11" s="35"/>
      <c r="AG11" s="25">
        <f t="shared" si="1"/>
        <v>1</v>
      </c>
      <c r="AH11" s="25">
        <f t="shared" si="2"/>
        <v>1</v>
      </c>
      <c r="AI11" s="25">
        <f t="shared" si="2"/>
        <v>0</v>
      </c>
      <c r="AJ11" s="25">
        <f t="shared" si="2"/>
        <v>1</v>
      </c>
      <c r="AK11" s="25">
        <f t="shared" si="2"/>
        <v>0</v>
      </c>
      <c r="AL11" s="25">
        <f t="shared" si="2"/>
        <v>1</v>
      </c>
      <c r="AM11" s="25">
        <f t="shared" si="2"/>
        <v>1</v>
      </c>
      <c r="AN11" s="25">
        <f t="shared" si="2"/>
        <v>1</v>
      </c>
      <c r="AO11" s="25">
        <f t="shared" si="2"/>
        <v>1</v>
      </c>
      <c r="AP11" s="25">
        <f t="shared" si="2"/>
        <v>1</v>
      </c>
      <c r="AQ11" s="25">
        <f t="shared" si="2"/>
        <v>1</v>
      </c>
      <c r="AR11" s="25">
        <f t="shared" si="2"/>
        <v>0</v>
      </c>
      <c r="AS11" s="50">
        <f t="shared" si="7"/>
        <v>0</v>
      </c>
      <c r="AT11" s="25">
        <f t="shared" si="8"/>
        <v>1</v>
      </c>
      <c r="AU11" s="99"/>
      <c r="AV11" s="99"/>
      <c r="AW11" s="99"/>
      <c r="AX11" s="99">
        <v>1</v>
      </c>
      <c r="AY11" s="99"/>
      <c r="AZ11" s="99"/>
      <c r="BA11" s="99">
        <v>1</v>
      </c>
      <c r="BB11" s="99"/>
      <c r="BC11" s="99">
        <v>1</v>
      </c>
      <c r="BD11" s="99"/>
      <c r="BE11" s="99"/>
      <c r="BF11" s="99"/>
      <c r="BG11" s="99">
        <v>1</v>
      </c>
      <c r="BH11" s="99"/>
      <c r="BI11" s="50">
        <f t="shared" si="3"/>
        <v>0</v>
      </c>
      <c r="BJ11" s="27" t="str">
        <f t="shared" si="9"/>
        <v>K 10</v>
      </c>
      <c r="BK11" s="50">
        <f t="shared" si="10"/>
        <v>0.013888888888888888</v>
      </c>
      <c r="BL11" s="54">
        <f t="shared" si="11"/>
        <v>0.04979166666666668</v>
      </c>
      <c r="BM11" s="55">
        <f t="shared" si="4"/>
        <v>0.06368055555555557</v>
      </c>
    </row>
    <row r="12" spans="1:65" ht="38.25">
      <c r="A12" s="46" t="s">
        <v>113</v>
      </c>
      <c r="B12" s="33" t="str">
        <f>INDEX(ЗАЯВКА!E:E,MATCH(A12,ЗАЯВКА!A:A,0))</f>
        <v>Ёжики 12
Смирнов Вася/ 
Шерхалов Кирилл</v>
      </c>
      <c r="C12" s="34" t="str">
        <f>INDEX(ЗАЯВКА!I:I,MATCH(A12,ЗАЯВКА!A:A,0))</f>
        <v>K_ММ</v>
      </c>
      <c r="D12" s="34">
        <f>INDEX(ЗАЯВКА!C:C,MATCH(A12,ЗАЯВКА!A:A,0))</f>
        <v>4502652</v>
      </c>
      <c r="E12" s="34">
        <f>INDEX(ЗАЯВКА!D:D,MATCH(A12,ЗАЯВКА!A:A,0))</f>
        <v>5</v>
      </c>
      <c r="F12" s="27">
        <f>INDEX(СПЛИТ!C:C,MATCH(D12,СПЛИТ!B:B,0))</f>
        <v>0.6477083333333333</v>
      </c>
      <c r="G12" s="27">
        <f>INDEX(СПЛИТ!D:D,MATCH(D12,СПЛИТ!B:B,0))</f>
        <v>0.6818287037037036</v>
      </c>
      <c r="H12" s="25">
        <f>INDEX(СПЛИТ!E:E,MATCH($D12,СПЛИТ!$B:$B,0))</f>
        <v>52</v>
      </c>
      <c r="I12" s="25">
        <f>INDEX(СПЛИТ!F:F,MATCH($D12,СПЛИТ!$B:$B,0))</f>
        <v>40</v>
      </c>
      <c r="J12" s="25">
        <f>INDEX(СПЛИТ!G:G,MATCH($D12,СПЛИТ!$B:$B,0))</f>
        <v>32</v>
      </c>
      <c r="K12" s="25">
        <f>INDEX(СПЛИТ!H:H,MATCH($D12,СПЛИТ!$B:$B,0))</f>
        <v>34</v>
      </c>
      <c r="L12" s="25">
        <f>INDEX(СПЛИТ!I:I,MATCH($D12,СПЛИТ!$B:$B,0))</f>
        <v>33</v>
      </c>
      <c r="M12" s="25">
        <f>INDEX(СПЛИТ!J:J,MATCH($D12,СПЛИТ!$B:$B,0))</f>
        <v>42</v>
      </c>
      <c r="N12" s="25">
        <f>INDEX(СПЛИТ!K:K,MATCH($D12,СПЛИТ!$B:$B,0))</f>
        <v>41</v>
      </c>
      <c r="O12" s="25">
        <f>INDEX(СПЛИТ!L:L,MATCH($D12,СПЛИТ!$B:$B,0))</f>
        <v>37</v>
      </c>
      <c r="P12" s="25">
        <f>INDEX(СПЛИТ!M:M,MATCH($D12,СПЛИТ!$B:$B,0))</f>
        <v>38</v>
      </c>
      <c r="Q12" s="25">
        <f>INDEX(СПЛИТ!N:N,MATCH($D12,СПЛИТ!$B:$B,0))</f>
        <v>36</v>
      </c>
      <c r="R12" s="25">
        <f>INDEX(СПЛИТ!O:O,MATCH($D12,СПЛИТ!$B:$B,0))</f>
        <v>0</v>
      </c>
      <c r="S12" s="25">
        <f>INDEX(СПЛИТ!P:P,MATCH($D12,СПЛИТ!$B:$B,0))</f>
        <v>0</v>
      </c>
      <c r="T12" s="25">
        <f>INDEX(СПЛИТ!Q:Q,MATCH($D12,СПЛИТ!$B:$B,0))</f>
        <v>0</v>
      </c>
      <c r="U12" s="25">
        <f>INDEX(СПЛИТ!R:R,MATCH($D12,СПЛИТ!$B:$B,0))</f>
        <v>0</v>
      </c>
      <c r="V12" s="25">
        <f>INDEX(СПЛИТ!S:S,MATCH($D12,СПЛИТ!$B:$B,0))</f>
        <v>0</v>
      </c>
      <c r="W12" s="25">
        <f>INDEX(СПЛИТ!T:T,MATCH($D12,СПЛИТ!$B:$B,0))</f>
        <v>0</v>
      </c>
      <c r="X12" s="25">
        <f>INDEX(СПЛИТ!U:U,MATCH($D12,СПЛИТ!$B:$B,0))</f>
        <v>0</v>
      </c>
      <c r="Y12" s="25">
        <f>INDEX(СПЛИТ!V:V,MATCH($D12,СПЛИТ!$B:$B,0))</f>
        <v>0</v>
      </c>
      <c r="Z12" s="25">
        <f>INDEX(СПЛИТ!W:W,MATCH($D12,СПЛИТ!$B:$B,0))</f>
        <v>0</v>
      </c>
      <c r="AA12" s="25">
        <f>INDEX(СПЛИТ!X:X,MATCH($D12,СПЛИТ!$B:$B,0))</f>
        <v>0</v>
      </c>
      <c r="AB12" s="35"/>
      <c r="AC12" s="25">
        <f t="shared" si="0"/>
        <v>0</v>
      </c>
      <c r="AD12" s="25">
        <f t="shared" si="5"/>
        <v>2</v>
      </c>
      <c r="AE12" s="50">
        <f t="shared" si="6"/>
        <v>0.006944444444444444</v>
      </c>
      <c r="AF12" s="35"/>
      <c r="AG12" s="25">
        <f t="shared" si="1"/>
        <v>1</v>
      </c>
      <c r="AH12" s="25">
        <f t="shared" si="2"/>
        <v>1</v>
      </c>
      <c r="AI12" s="25">
        <f t="shared" si="2"/>
        <v>1</v>
      </c>
      <c r="AJ12" s="25">
        <f t="shared" si="2"/>
        <v>1</v>
      </c>
      <c r="AK12" s="25">
        <f t="shared" si="2"/>
        <v>0</v>
      </c>
      <c r="AL12" s="25">
        <f t="shared" si="2"/>
        <v>1</v>
      </c>
      <c r="AM12" s="25">
        <f t="shared" si="2"/>
        <v>1</v>
      </c>
      <c r="AN12" s="25">
        <f t="shared" si="2"/>
        <v>1</v>
      </c>
      <c r="AO12" s="25">
        <f t="shared" si="2"/>
        <v>0</v>
      </c>
      <c r="AP12" s="25">
        <f t="shared" si="2"/>
        <v>1</v>
      </c>
      <c r="AQ12" s="25">
        <f t="shared" si="2"/>
        <v>1</v>
      </c>
      <c r="AR12" s="25">
        <f t="shared" si="2"/>
        <v>1</v>
      </c>
      <c r="AS12" s="50">
        <f t="shared" si="7"/>
        <v>0</v>
      </c>
      <c r="AT12" s="25">
        <f t="shared" si="8"/>
        <v>5</v>
      </c>
      <c r="AU12" s="99"/>
      <c r="AV12" s="99"/>
      <c r="AW12" s="99"/>
      <c r="AX12" s="99"/>
      <c r="AY12" s="99">
        <v>1</v>
      </c>
      <c r="AZ12" s="99">
        <v>1</v>
      </c>
      <c r="BA12" s="99"/>
      <c r="BB12" s="99">
        <v>1</v>
      </c>
      <c r="BC12" s="99"/>
      <c r="BD12" s="99"/>
      <c r="BE12" s="99">
        <v>1</v>
      </c>
      <c r="BF12" s="99"/>
      <c r="BG12" s="99"/>
      <c r="BH12" s="99"/>
      <c r="BI12" s="50">
        <f t="shared" si="3"/>
        <v>0</v>
      </c>
      <c r="BJ12" s="27" t="str">
        <f t="shared" si="9"/>
        <v>K 14</v>
      </c>
      <c r="BK12" s="50">
        <f t="shared" si="10"/>
        <v>0.006944444444444444</v>
      </c>
      <c r="BL12" s="54">
        <f t="shared" si="11"/>
        <v>0.0341203703703703</v>
      </c>
      <c r="BM12" s="55">
        <f t="shared" si="4"/>
        <v>0.04106481481481475</v>
      </c>
    </row>
    <row r="13" spans="1:65" ht="18.75">
      <c r="A13" s="46"/>
      <c r="B13" s="33"/>
      <c r="C13" s="33"/>
      <c r="D13" s="34"/>
      <c r="E13" s="34"/>
      <c r="G13" s="2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5"/>
      <c r="AC13" s="25"/>
      <c r="AD13" s="25"/>
      <c r="AE13" s="50"/>
      <c r="AF13" s="3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50"/>
      <c r="AT13" s="25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50"/>
      <c r="BJ13" s="27"/>
      <c r="BK13" s="50"/>
      <c r="BL13" s="54"/>
      <c r="BM13" s="55"/>
    </row>
    <row r="14" spans="1:65" ht="18.75">
      <c r="A14" s="46"/>
      <c r="B14" s="33"/>
      <c r="C14" s="33"/>
      <c r="D14" s="34"/>
      <c r="E14" s="34"/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5"/>
      <c r="AC14" s="25"/>
      <c r="AD14" s="25"/>
      <c r="AE14" s="50"/>
      <c r="AF14" s="3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50"/>
      <c r="AT14" s="25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50"/>
      <c r="BJ14" s="27"/>
      <c r="BK14" s="50"/>
      <c r="BL14" s="54"/>
      <c r="BM14" s="55"/>
    </row>
    <row r="15" spans="1:65" ht="18.75">
      <c r="A15" s="46"/>
      <c r="B15" s="33"/>
      <c r="C15" s="33"/>
      <c r="D15" s="34"/>
      <c r="E15" s="34"/>
      <c r="G15" s="2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5"/>
      <c r="AC15" s="25"/>
      <c r="AD15" s="25"/>
      <c r="AE15" s="50"/>
      <c r="AF15" s="3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50"/>
      <c r="AT15" s="25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50"/>
      <c r="BJ15" s="27"/>
      <c r="BK15" s="50"/>
      <c r="BL15" s="54"/>
      <c r="BM15" s="55"/>
    </row>
    <row r="16" spans="1:65" ht="18.75">
      <c r="A16" s="46"/>
      <c r="B16" s="33"/>
      <c r="C16" s="33"/>
      <c r="D16" s="34"/>
      <c r="E16" s="34"/>
      <c r="G16" s="27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5"/>
      <c r="AC16" s="25"/>
      <c r="AD16" s="25"/>
      <c r="AE16" s="50"/>
      <c r="AF16" s="3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50"/>
      <c r="AT16" s="25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50"/>
      <c r="BJ16" s="27"/>
      <c r="BK16" s="50"/>
      <c r="BL16" s="54"/>
      <c r="BM16" s="55"/>
    </row>
    <row r="17" spans="1:65" ht="18.75">
      <c r="A17" s="46"/>
      <c r="B17" s="33"/>
      <c r="C17" s="33"/>
      <c r="D17" s="34"/>
      <c r="E17" s="34"/>
      <c r="G17" s="2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35"/>
      <c r="AC17" s="25"/>
      <c r="AD17" s="25"/>
      <c r="AE17" s="50"/>
      <c r="AF17" s="3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50"/>
      <c r="AT17" s="25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50"/>
      <c r="BJ17" s="27"/>
      <c r="BK17" s="50"/>
      <c r="BL17" s="54"/>
      <c r="BM17" s="55"/>
    </row>
    <row r="18" spans="1:65" ht="18.75">
      <c r="A18" s="46"/>
      <c r="B18" s="33"/>
      <c r="C18" s="33"/>
      <c r="D18" s="34"/>
      <c r="E18" s="34"/>
      <c r="G18" s="2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35"/>
      <c r="AC18" s="25"/>
      <c r="AD18" s="25"/>
      <c r="AE18" s="50"/>
      <c r="AF18" s="3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50"/>
      <c r="AT18" s="25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50"/>
      <c r="BJ18" s="27"/>
      <c r="BK18" s="50"/>
      <c r="BL18" s="54"/>
      <c r="BM18" s="55"/>
    </row>
    <row r="19" spans="1:65" ht="18.75">
      <c r="A19" s="46"/>
      <c r="B19" s="33"/>
      <c r="C19" s="33"/>
      <c r="D19" s="34"/>
      <c r="E19" s="34"/>
      <c r="G19" s="2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5"/>
      <c r="AC19" s="25"/>
      <c r="AD19" s="25"/>
      <c r="AE19" s="50"/>
      <c r="AF19" s="3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50"/>
      <c r="AT19" s="25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50"/>
      <c r="BJ19" s="27"/>
      <c r="BK19" s="50"/>
      <c r="BL19" s="54"/>
      <c r="BM19" s="55"/>
    </row>
    <row r="20" spans="1:65" ht="18.75">
      <c r="A20" s="46"/>
      <c r="B20" s="33"/>
      <c r="C20" s="33"/>
      <c r="D20" s="34"/>
      <c r="E20" s="34"/>
      <c r="G20" s="2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5"/>
      <c r="AC20" s="25"/>
      <c r="AD20" s="25"/>
      <c r="AE20" s="50"/>
      <c r="AF20" s="3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50"/>
      <c r="AT20" s="25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50"/>
      <c r="BJ20" s="27"/>
      <c r="BK20" s="50"/>
      <c r="BL20" s="54"/>
      <c r="BM20" s="55"/>
    </row>
    <row r="21" spans="1:65" s="65" customFormat="1" ht="18.75">
      <c r="A21" s="47"/>
      <c r="B21" s="36"/>
      <c r="C21" s="36"/>
      <c r="D21" s="62"/>
      <c r="E21" s="62"/>
      <c r="F21" s="27"/>
      <c r="G21" s="4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39"/>
      <c r="AC21" s="23"/>
      <c r="AD21" s="23"/>
      <c r="AE21" s="51"/>
      <c r="AF21" s="39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51"/>
      <c r="AT21" s="23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1"/>
      <c r="BJ21" s="40"/>
      <c r="BK21" s="51"/>
      <c r="BL21" s="63"/>
      <c r="BM21" s="64"/>
    </row>
    <row r="22" spans="1:65" s="65" customFormat="1" ht="18.75">
      <c r="A22" s="47"/>
      <c r="B22" s="36"/>
      <c r="C22" s="36"/>
      <c r="D22" s="62"/>
      <c r="E22" s="62"/>
      <c r="F22" s="27"/>
      <c r="G22" s="4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9"/>
      <c r="AC22" s="23"/>
      <c r="AD22" s="23"/>
      <c r="AE22" s="51"/>
      <c r="AF22" s="39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51"/>
      <c r="AT22" s="25"/>
      <c r="AU22" s="22">
        <v>1</v>
      </c>
      <c r="AV22" s="22">
        <v>2</v>
      </c>
      <c r="AW22" s="22">
        <v>3</v>
      </c>
      <c r="AX22" s="22">
        <v>4</v>
      </c>
      <c r="AY22" s="22">
        <v>5</v>
      </c>
      <c r="AZ22" s="22">
        <v>6</v>
      </c>
      <c r="BA22" s="22">
        <v>7</v>
      </c>
      <c r="BB22" s="22">
        <v>8</v>
      </c>
      <c r="BC22" s="22">
        <v>9</v>
      </c>
      <c r="BD22" s="22">
        <v>10</v>
      </c>
      <c r="BE22" s="22">
        <v>11</v>
      </c>
      <c r="BF22" s="22">
        <v>12</v>
      </c>
      <c r="BG22" s="22">
        <v>13</v>
      </c>
      <c r="BH22" s="22">
        <v>14</v>
      </c>
      <c r="BI22" s="51"/>
      <c r="BJ22" s="40"/>
      <c r="BK22" s="51"/>
      <c r="BL22" s="63"/>
      <c r="BM22" s="64"/>
    </row>
    <row r="23" spans="1:65" s="65" customFormat="1" ht="18.75">
      <c r="A23" s="47"/>
      <c r="B23" s="36"/>
      <c r="C23" s="36"/>
      <c r="D23" s="62"/>
      <c r="E23" s="62"/>
      <c r="F23" s="27"/>
      <c r="G23" s="4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39"/>
      <c r="AC23" s="23"/>
      <c r="AD23" s="23"/>
      <c r="AE23" s="51"/>
      <c r="AF23" s="39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51"/>
      <c r="AT23" s="60">
        <v>1</v>
      </c>
      <c r="AU23" s="61"/>
      <c r="AV23" s="61"/>
      <c r="AW23" s="61"/>
      <c r="AX23" s="61">
        <v>1</v>
      </c>
      <c r="AY23" s="61"/>
      <c r="AZ23" s="61"/>
      <c r="BA23" s="61">
        <v>1</v>
      </c>
      <c r="BB23" s="61"/>
      <c r="BC23" s="61">
        <v>1</v>
      </c>
      <c r="BD23" s="61"/>
      <c r="BE23" s="61"/>
      <c r="BF23" s="61"/>
      <c r="BG23" s="61">
        <v>1</v>
      </c>
      <c r="BH23" s="61"/>
      <c r="BI23" s="51"/>
      <c r="BJ23" s="40"/>
      <c r="BK23" s="51"/>
      <c r="BL23" s="63"/>
      <c r="BM23" s="64"/>
    </row>
    <row r="24" spans="1:65" s="65" customFormat="1" ht="18.75">
      <c r="A24" s="47"/>
      <c r="B24" s="36"/>
      <c r="C24" s="36"/>
      <c r="D24" s="62"/>
      <c r="E24" s="62"/>
      <c r="F24" s="27"/>
      <c r="G24" s="4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39"/>
      <c r="AC24" s="23"/>
      <c r="AD24" s="23"/>
      <c r="AE24" s="51"/>
      <c r="AF24" s="39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51"/>
      <c r="AT24" s="60">
        <v>2</v>
      </c>
      <c r="AU24" s="61"/>
      <c r="AV24" s="61">
        <v>1</v>
      </c>
      <c r="AW24" s="61"/>
      <c r="AX24" s="61"/>
      <c r="AY24" s="61">
        <v>1</v>
      </c>
      <c r="AZ24" s="61"/>
      <c r="BA24" s="61"/>
      <c r="BB24" s="61"/>
      <c r="BC24" s="61"/>
      <c r="BD24" s="61">
        <v>1</v>
      </c>
      <c r="BE24" s="61"/>
      <c r="BF24" s="61">
        <v>1</v>
      </c>
      <c r="BG24" s="61"/>
      <c r="BH24" s="61"/>
      <c r="BI24" s="51"/>
      <c r="BJ24" s="40"/>
      <c r="BK24" s="51"/>
      <c r="BL24" s="63"/>
      <c r="BM24" s="64"/>
    </row>
    <row r="25" spans="1:65" s="65" customFormat="1" ht="18.75">
      <c r="A25" s="47"/>
      <c r="B25" s="36"/>
      <c r="C25" s="36"/>
      <c r="D25" s="62"/>
      <c r="E25" s="62"/>
      <c r="F25" s="27"/>
      <c r="G25" s="4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39"/>
      <c r="AC25" s="23"/>
      <c r="AD25" s="23"/>
      <c r="AE25" s="51"/>
      <c r="AF25" s="39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51"/>
      <c r="AT25" s="60">
        <v>3</v>
      </c>
      <c r="AU25" s="61"/>
      <c r="AV25" s="61"/>
      <c r="AW25" s="61">
        <v>1</v>
      </c>
      <c r="AX25" s="61"/>
      <c r="AY25" s="61"/>
      <c r="AZ25" s="61"/>
      <c r="BA25" s="61">
        <v>1</v>
      </c>
      <c r="BB25" s="61"/>
      <c r="BC25" s="61"/>
      <c r="BD25" s="61"/>
      <c r="BE25" s="61">
        <v>1</v>
      </c>
      <c r="BF25" s="61"/>
      <c r="BG25" s="61"/>
      <c r="BH25" s="61">
        <v>1</v>
      </c>
      <c r="BI25" s="51"/>
      <c r="BJ25" s="40"/>
      <c r="BK25" s="51"/>
      <c r="BL25" s="63"/>
      <c r="BM25" s="64"/>
    </row>
    <row r="26" spans="1:65" s="65" customFormat="1" ht="18.75">
      <c r="A26" s="47"/>
      <c r="B26" s="36"/>
      <c r="C26" s="36"/>
      <c r="D26" s="62"/>
      <c r="E26" s="62"/>
      <c r="F26" s="27"/>
      <c r="G26" s="4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39"/>
      <c r="AC26" s="23"/>
      <c r="AD26" s="23"/>
      <c r="AE26" s="51"/>
      <c r="AF26" s="39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51"/>
      <c r="AT26" s="60">
        <v>4</v>
      </c>
      <c r="AU26" s="61"/>
      <c r="AV26" s="61"/>
      <c r="AW26" s="61">
        <v>1</v>
      </c>
      <c r="AX26" s="61"/>
      <c r="AY26" s="61"/>
      <c r="AZ26" s="61"/>
      <c r="BA26" s="61"/>
      <c r="BB26" s="61"/>
      <c r="BC26" s="61">
        <v>1</v>
      </c>
      <c r="BD26" s="61"/>
      <c r="BE26" s="61">
        <v>1</v>
      </c>
      <c r="BF26" s="61"/>
      <c r="BG26" s="61"/>
      <c r="BH26" s="61">
        <v>1</v>
      </c>
      <c r="BI26" s="51"/>
      <c r="BJ26" s="40"/>
      <c r="BK26" s="51"/>
      <c r="BL26" s="63"/>
      <c r="BM26" s="64"/>
    </row>
    <row r="27" spans="1:65" s="65" customFormat="1" ht="18.75">
      <c r="A27" s="47"/>
      <c r="B27" s="36"/>
      <c r="C27" s="36"/>
      <c r="D27" s="62"/>
      <c r="E27" s="62"/>
      <c r="F27" s="27"/>
      <c r="G27" s="4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39"/>
      <c r="AC27" s="23"/>
      <c r="AD27" s="23"/>
      <c r="AE27" s="51"/>
      <c r="AF27" s="39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51"/>
      <c r="AT27" s="60">
        <v>5</v>
      </c>
      <c r="AU27" s="61"/>
      <c r="AV27" s="61"/>
      <c r="AW27" s="61"/>
      <c r="AX27" s="61"/>
      <c r="AY27" s="61">
        <v>1</v>
      </c>
      <c r="AZ27" s="61">
        <v>1</v>
      </c>
      <c r="BA27" s="61"/>
      <c r="BB27" s="61">
        <v>1</v>
      </c>
      <c r="BC27" s="61"/>
      <c r="BD27" s="61"/>
      <c r="BE27" s="61">
        <v>1</v>
      </c>
      <c r="BF27" s="61"/>
      <c r="BG27" s="61"/>
      <c r="BH27" s="61"/>
      <c r="BI27" s="51"/>
      <c r="BJ27" s="40"/>
      <c r="BK27" s="51"/>
      <c r="BL27" s="63"/>
      <c r="BM27" s="64"/>
    </row>
    <row r="28" spans="1:65" s="65" customFormat="1" ht="18.75">
      <c r="A28" s="47"/>
      <c r="B28" s="36"/>
      <c r="C28" s="36"/>
      <c r="D28" s="62"/>
      <c r="E28" s="62"/>
      <c r="F28" s="27"/>
      <c r="G28" s="4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39"/>
      <c r="AC28" s="23"/>
      <c r="AD28" s="23"/>
      <c r="AE28" s="51"/>
      <c r="AF28" s="39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51"/>
      <c r="AT28" s="60">
        <v>6</v>
      </c>
      <c r="AU28" s="61"/>
      <c r="AV28" s="61"/>
      <c r="AW28" s="61"/>
      <c r="AX28" s="61">
        <v>1</v>
      </c>
      <c r="AY28" s="61"/>
      <c r="AZ28" s="61"/>
      <c r="BA28" s="61"/>
      <c r="BB28" s="61">
        <v>1</v>
      </c>
      <c r="BC28" s="61">
        <v>1</v>
      </c>
      <c r="BD28" s="61"/>
      <c r="BE28" s="61"/>
      <c r="BF28" s="61">
        <v>1</v>
      </c>
      <c r="BG28" s="61"/>
      <c r="BH28" s="61"/>
      <c r="BI28" s="51"/>
      <c r="BJ28" s="23"/>
      <c r="BK28" s="51"/>
      <c r="BL28" s="63"/>
      <c r="BM28" s="64"/>
    </row>
    <row r="29" spans="1:65" s="65" customFormat="1" ht="18.75">
      <c r="A29" s="47"/>
      <c r="B29" s="36"/>
      <c r="C29" s="36"/>
      <c r="D29" s="62"/>
      <c r="E29" s="62"/>
      <c r="F29" s="27"/>
      <c r="G29" s="4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39"/>
      <c r="AC29" s="23"/>
      <c r="AD29" s="23"/>
      <c r="AE29" s="51"/>
      <c r="AF29" s="39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51"/>
      <c r="AT29" s="23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1"/>
      <c r="BJ29" s="23"/>
      <c r="BK29" s="51"/>
      <c r="BL29" s="63"/>
      <c r="BM29" s="64"/>
    </row>
    <row r="30" spans="1:65" s="65" customFormat="1" ht="18.75">
      <c r="A30" s="47"/>
      <c r="B30" s="36"/>
      <c r="C30" s="36"/>
      <c r="D30" s="62"/>
      <c r="E30" s="62"/>
      <c r="F30" s="27"/>
      <c r="G30" s="4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39"/>
      <c r="AC30" s="23"/>
      <c r="AD30" s="23"/>
      <c r="AE30" s="51"/>
      <c r="AF30" s="39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51"/>
      <c r="AT30" s="23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1"/>
      <c r="BJ30" s="23"/>
      <c r="BK30" s="51"/>
      <c r="BL30" s="63"/>
      <c r="BM30" s="64"/>
    </row>
    <row r="31" spans="1:65" s="65" customFormat="1" ht="18.75">
      <c r="A31" s="47"/>
      <c r="B31" s="36"/>
      <c r="C31" s="36"/>
      <c r="D31" s="62"/>
      <c r="E31" s="62"/>
      <c r="F31" s="27"/>
      <c r="G31" s="4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39"/>
      <c r="AC31" s="23"/>
      <c r="AD31" s="23"/>
      <c r="AE31" s="51"/>
      <c r="AF31" s="39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51"/>
      <c r="AT31" s="23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1"/>
      <c r="BJ31" s="23"/>
      <c r="BK31" s="51"/>
      <c r="BL31" s="63"/>
      <c r="BM31" s="64"/>
    </row>
    <row r="32" spans="1:65" s="65" customFormat="1" ht="18.75">
      <c r="A32" s="47"/>
      <c r="B32" s="36"/>
      <c r="C32" s="36"/>
      <c r="D32" s="62"/>
      <c r="E32" s="62"/>
      <c r="F32" s="27"/>
      <c r="G32" s="4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39"/>
      <c r="AC32" s="23"/>
      <c r="AD32" s="23"/>
      <c r="AE32" s="51"/>
      <c r="AF32" s="39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51"/>
      <c r="AT32" s="23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1"/>
      <c r="BJ32" s="23"/>
      <c r="BK32" s="51"/>
      <c r="BL32" s="63"/>
      <c r="BM32" s="64"/>
    </row>
    <row r="33" spans="1:65" s="65" customFormat="1" ht="18.75">
      <c r="A33" s="47"/>
      <c r="B33" s="36"/>
      <c r="C33" s="36"/>
      <c r="D33" s="62"/>
      <c r="E33" s="62"/>
      <c r="F33" s="27"/>
      <c r="G33" s="4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39"/>
      <c r="AC33" s="23"/>
      <c r="AD33" s="23"/>
      <c r="AE33" s="51"/>
      <c r="AF33" s="39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51"/>
      <c r="AT33" s="23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1"/>
      <c r="BJ33" s="23"/>
      <c r="BK33" s="51"/>
      <c r="BL33" s="63"/>
      <c r="BM33" s="64"/>
    </row>
    <row r="34" spans="1:65" s="65" customFormat="1" ht="18.75">
      <c r="A34" s="47"/>
      <c r="B34" s="36"/>
      <c r="C34" s="36"/>
      <c r="D34" s="62"/>
      <c r="E34" s="62"/>
      <c r="F34" s="27"/>
      <c r="G34" s="4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39"/>
      <c r="AC34" s="23"/>
      <c r="AD34" s="23"/>
      <c r="AE34" s="51"/>
      <c r="AF34" s="39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51"/>
      <c r="AT34" s="23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1"/>
      <c r="BJ34" s="23"/>
      <c r="BK34" s="51"/>
      <c r="BL34" s="63"/>
      <c r="BM34" s="64"/>
    </row>
    <row r="35" spans="1:65" s="65" customFormat="1" ht="18.75">
      <c r="A35" s="47"/>
      <c r="B35" s="36"/>
      <c r="C35" s="36"/>
      <c r="D35" s="62"/>
      <c r="E35" s="62"/>
      <c r="F35" s="27"/>
      <c r="G35" s="4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39"/>
      <c r="AC35" s="23"/>
      <c r="AD35" s="23"/>
      <c r="AE35" s="51"/>
      <c r="AF35" s="39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51"/>
      <c r="AT35" s="23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1"/>
      <c r="BJ35" s="23"/>
      <c r="BK35" s="51"/>
      <c r="BL35" s="63"/>
      <c r="BM35" s="64"/>
    </row>
    <row r="36" spans="1:65" s="65" customFormat="1" ht="18.75">
      <c r="A36" s="47"/>
      <c r="B36" s="36"/>
      <c r="C36" s="36"/>
      <c r="D36" s="62"/>
      <c r="E36" s="62"/>
      <c r="F36" s="27"/>
      <c r="G36" s="4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39"/>
      <c r="AC36" s="23"/>
      <c r="AD36" s="23"/>
      <c r="AE36" s="51"/>
      <c r="AF36" s="39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51"/>
      <c r="AT36" s="23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1"/>
      <c r="BJ36" s="23"/>
      <c r="BK36" s="51"/>
      <c r="BL36" s="63"/>
      <c r="BM36" s="64"/>
    </row>
    <row r="37" spans="1:65" s="65" customFormat="1" ht="18.75">
      <c r="A37" s="47"/>
      <c r="B37" s="36"/>
      <c r="C37" s="36"/>
      <c r="D37" s="62"/>
      <c r="E37" s="62"/>
      <c r="F37" s="27"/>
      <c r="G37" s="40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39"/>
      <c r="AC37" s="23"/>
      <c r="AD37" s="23"/>
      <c r="AE37" s="51"/>
      <c r="AF37" s="39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51"/>
      <c r="AT37" s="23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1"/>
      <c r="BJ37" s="23"/>
      <c r="BK37" s="51"/>
      <c r="BL37" s="63"/>
      <c r="BM37" s="64"/>
    </row>
    <row r="38" spans="1:65" s="65" customFormat="1" ht="18.75">
      <c r="A38" s="47"/>
      <c r="B38" s="36"/>
      <c r="C38" s="36"/>
      <c r="D38" s="62"/>
      <c r="E38" s="62"/>
      <c r="F38" s="27"/>
      <c r="G38" s="4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39"/>
      <c r="AC38" s="23"/>
      <c r="AD38" s="23"/>
      <c r="AE38" s="51"/>
      <c r="AF38" s="39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51"/>
      <c r="AT38" s="23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1"/>
      <c r="BJ38" s="23"/>
      <c r="BK38" s="51"/>
      <c r="BL38" s="63"/>
      <c r="BM38" s="64"/>
    </row>
    <row r="39" spans="1:65" s="65" customFormat="1" ht="18.75">
      <c r="A39" s="47"/>
      <c r="B39" s="36"/>
      <c r="C39" s="36"/>
      <c r="D39" s="62"/>
      <c r="E39" s="62"/>
      <c r="F39" s="27"/>
      <c r="G39" s="4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39"/>
      <c r="AC39" s="23"/>
      <c r="AD39" s="23"/>
      <c r="AE39" s="51"/>
      <c r="AF39" s="39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51"/>
      <c r="AT39" s="23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1"/>
      <c r="BJ39" s="23"/>
      <c r="BK39" s="51"/>
      <c r="BL39" s="63"/>
      <c r="BM39" s="64"/>
    </row>
    <row r="40" spans="1:65" s="65" customFormat="1" ht="18.75">
      <c r="A40" s="47"/>
      <c r="B40" s="36"/>
      <c r="C40" s="36"/>
      <c r="D40" s="62"/>
      <c r="E40" s="62"/>
      <c r="F40" s="27"/>
      <c r="G40" s="4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39"/>
      <c r="AC40" s="23"/>
      <c r="AD40" s="23"/>
      <c r="AE40" s="51"/>
      <c r="AF40" s="39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51"/>
      <c r="AT40" s="23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1"/>
      <c r="BJ40" s="23"/>
      <c r="BK40" s="51"/>
      <c r="BL40" s="63"/>
      <c r="BM40" s="64"/>
    </row>
    <row r="41" spans="1:65" s="65" customFormat="1" ht="18.75">
      <c r="A41" s="47"/>
      <c r="B41" s="36"/>
      <c r="C41" s="36"/>
      <c r="D41" s="62"/>
      <c r="E41" s="62"/>
      <c r="F41" s="27"/>
      <c r="G41" s="4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39"/>
      <c r="AC41" s="23"/>
      <c r="AD41" s="23"/>
      <c r="AE41" s="51"/>
      <c r="AF41" s="39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51"/>
      <c r="AT41" s="23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1"/>
      <c r="BJ41" s="23"/>
      <c r="BK41" s="51"/>
      <c r="BL41" s="63"/>
      <c r="BM41" s="64"/>
    </row>
    <row r="42" spans="1:65" s="65" customFormat="1" ht="18.75">
      <c r="A42" s="47"/>
      <c r="B42" s="36"/>
      <c r="C42" s="36"/>
      <c r="D42" s="62"/>
      <c r="E42" s="62"/>
      <c r="F42" s="27"/>
      <c r="G42" s="4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39"/>
      <c r="AC42" s="23"/>
      <c r="AD42" s="23"/>
      <c r="AE42" s="51"/>
      <c r="AF42" s="39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51"/>
      <c r="AT42" s="23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1"/>
      <c r="BJ42" s="23"/>
      <c r="BK42" s="51"/>
      <c r="BL42" s="63"/>
      <c r="BM42" s="64"/>
    </row>
    <row r="43" spans="1:65" s="65" customFormat="1" ht="18.75">
      <c r="A43" s="47"/>
      <c r="B43" s="36"/>
      <c r="C43" s="36"/>
      <c r="D43" s="62"/>
      <c r="E43" s="62"/>
      <c r="F43" s="27"/>
      <c r="G43" s="40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39"/>
      <c r="AC43" s="23"/>
      <c r="AD43" s="23"/>
      <c r="AE43" s="51"/>
      <c r="AF43" s="39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51"/>
      <c r="AT43" s="23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1"/>
      <c r="BJ43" s="23"/>
      <c r="BK43" s="51"/>
      <c r="BL43" s="63"/>
      <c r="BM43" s="64"/>
    </row>
    <row r="44" spans="1:65" s="65" customFormat="1" ht="18.75">
      <c r="A44" s="47"/>
      <c r="B44" s="36"/>
      <c r="C44" s="36"/>
      <c r="D44" s="62"/>
      <c r="E44" s="62"/>
      <c r="F44" s="27"/>
      <c r="G44" s="40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39"/>
      <c r="AC44" s="23"/>
      <c r="AD44" s="23"/>
      <c r="AE44" s="51"/>
      <c r="AF44" s="39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51"/>
      <c r="AT44" s="23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1"/>
      <c r="BJ44" s="23"/>
      <c r="BK44" s="51"/>
      <c r="BL44" s="63"/>
      <c r="BM44" s="64"/>
    </row>
    <row r="45" spans="1:65" s="65" customFormat="1" ht="18.75">
      <c r="A45" s="47"/>
      <c r="B45" s="36"/>
      <c r="C45" s="36"/>
      <c r="D45" s="62"/>
      <c r="E45" s="62"/>
      <c r="F45" s="27"/>
      <c r="G45" s="40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39"/>
      <c r="AC45" s="23"/>
      <c r="AD45" s="23"/>
      <c r="AE45" s="51"/>
      <c r="AF45" s="39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51"/>
      <c r="AT45" s="23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1"/>
      <c r="BJ45" s="23"/>
      <c r="BK45" s="51"/>
      <c r="BL45" s="63"/>
      <c r="BM45" s="64"/>
    </row>
    <row r="46" spans="1:65" s="65" customFormat="1" ht="18.75">
      <c r="A46" s="47"/>
      <c r="B46" s="36"/>
      <c r="C46" s="36"/>
      <c r="D46" s="62"/>
      <c r="E46" s="62"/>
      <c r="F46" s="27"/>
      <c r="G46" s="40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39"/>
      <c r="AC46" s="23"/>
      <c r="AD46" s="23"/>
      <c r="AE46" s="51"/>
      <c r="AF46" s="39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51"/>
      <c r="AT46" s="23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1"/>
      <c r="BJ46" s="23"/>
      <c r="BK46" s="51"/>
      <c r="BL46" s="63"/>
      <c r="BM46" s="64"/>
    </row>
    <row r="47" spans="1:65" s="65" customFormat="1" ht="18.75">
      <c r="A47" s="47"/>
      <c r="B47" s="36"/>
      <c r="C47" s="36"/>
      <c r="D47" s="62"/>
      <c r="E47" s="62"/>
      <c r="F47" s="27"/>
      <c r="G47" s="4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39"/>
      <c r="AC47" s="23"/>
      <c r="AD47" s="23"/>
      <c r="AE47" s="51"/>
      <c r="AF47" s="39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51"/>
      <c r="AT47" s="23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1"/>
      <c r="BJ47" s="23"/>
      <c r="BK47" s="51"/>
      <c r="BL47" s="63"/>
      <c r="BM47" s="64"/>
    </row>
    <row r="48" spans="1:32" ht="18.75">
      <c r="A48" s="47"/>
      <c r="B48" s="36"/>
      <c r="C48" s="36"/>
      <c r="AB48" s="39"/>
      <c r="AF48" s="3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9"/>
  <sheetViews>
    <sheetView zoomScale="70" zoomScaleNormal="70" zoomScalePageLayoutView="0" workbookViewId="0" topLeftCell="A1">
      <selection activeCell="A1" sqref="A1"/>
    </sheetView>
  </sheetViews>
  <sheetFormatPr defaultColWidth="9.140625" defaultRowHeight="15" outlineLevelCol="1"/>
  <cols>
    <col min="1" max="1" width="9.28125" style="26" bestFit="1" customWidth="1"/>
    <col min="2" max="2" width="45.00390625" style="26" bestFit="1" customWidth="1"/>
    <col min="3" max="3" width="12.140625" style="26" customWidth="1"/>
    <col min="4" max="4" width="8.28125" style="26" bestFit="1" customWidth="1"/>
    <col min="5" max="6" width="11.28125" style="26" customWidth="1" outlineLevel="1"/>
    <col min="7" max="7" width="8.57421875" style="37" customWidth="1" outlineLevel="1"/>
    <col min="8" max="8" width="10.28125" style="38" customWidth="1" outlineLevel="1"/>
    <col min="9" max="36" width="7.00390625" style="26" customWidth="1" outlineLevel="1"/>
    <col min="37" max="37" width="10.7109375" style="40" customWidth="1" outlineLevel="1"/>
    <col min="38" max="42" width="7.00390625" style="26" customWidth="1" outlineLevel="1"/>
    <col min="43" max="43" width="8.7109375" style="40" customWidth="1" outlineLevel="1"/>
    <col min="44" max="44" width="8.8515625" style="23" customWidth="1" outlineLevel="1"/>
    <col min="45" max="59" width="7.00390625" style="26" customWidth="1" outlineLevel="1"/>
    <col min="60" max="61" width="7.7109375" style="40" customWidth="1" outlineLevel="1"/>
    <col min="62" max="62" width="7.00390625" style="23" customWidth="1" outlineLevel="1"/>
    <col min="63" max="76" width="7.00390625" style="26" customWidth="1" outlineLevel="1"/>
    <col min="77" max="77" width="7.7109375" style="26" customWidth="1" outlineLevel="1"/>
    <col min="78" max="78" width="7.00390625" style="26" customWidth="1" outlineLevel="1"/>
    <col min="79" max="80" width="7.7109375" style="104" bestFit="1" customWidth="1"/>
    <col min="81" max="81" width="12.421875" style="105" customWidth="1"/>
    <col min="82" max="82" width="10.57421875" style="26" customWidth="1"/>
    <col min="83" max="84" width="10.57421875" style="26" bestFit="1" customWidth="1"/>
    <col min="85" max="100" width="7.00390625" style="26" customWidth="1"/>
    <col min="101" max="16384" width="9.140625" style="26" customWidth="1"/>
  </cols>
  <sheetData>
    <row r="1" spans="1:84" ht="21">
      <c r="A1" s="111" t="s">
        <v>281</v>
      </c>
      <c r="B1" s="25"/>
      <c r="C1" s="25"/>
      <c r="D1" s="25"/>
      <c r="E1" s="25"/>
      <c r="F1" s="25"/>
      <c r="G1" s="28" t="s">
        <v>55</v>
      </c>
      <c r="H1" s="27"/>
      <c r="I1" s="106" t="s">
        <v>250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7"/>
      <c r="AL1" s="25"/>
      <c r="AM1" s="25" t="s">
        <v>217</v>
      </c>
      <c r="AN1" s="25"/>
      <c r="AO1" s="25"/>
      <c r="AP1" s="25"/>
      <c r="AQ1" s="27"/>
      <c r="AR1" s="25"/>
      <c r="AS1" s="25">
        <v>41</v>
      </c>
      <c r="AT1" s="25">
        <v>42</v>
      </c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7"/>
      <c r="BI1" s="27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102"/>
      <c r="CB1" s="102"/>
      <c r="CC1" s="101"/>
      <c r="CD1" s="101"/>
      <c r="CE1" s="101"/>
      <c r="CF1" s="25"/>
    </row>
    <row r="2" spans="1:84" ht="21">
      <c r="A2" s="101" t="s">
        <v>47</v>
      </c>
      <c r="B2" s="25" t="s">
        <v>280</v>
      </c>
      <c r="C2" s="25" t="s">
        <v>268</v>
      </c>
      <c r="D2" s="25" t="s">
        <v>270</v>
      </c>
      <c r="E2" s="25" t="s">
        <v>49</v>
      </c>
      <c r="F2" s="25" t="s">
        <v>56</v>
      </c>
      <c r="G2" s="28" t="s">
        <v>0</v>
      </c>
      <c r="H2" s="27" t="s">
        <v>1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5">
        <v>7</v>
      </c>
      <c r="P2" s="25">
        <v>8</v>
      </c>
      <c r="Q2" s="25">
        <v>9</v>
      </c>
      <c r="R2" s="25">
        <v>10</v>
      </c>
      <c r="S2" s="25">
        <v>11</v>
      </c>
      <c r="T2" s="25">
        <v>12</v>
      </c>
      <c r="U2" s="25">
        <v>13</v>
      </c>
      <c r="V2" s="25">
        <v>14</v>
      </c>
      <c r="W2" s="25">
        <v>15</v>
      </c>
      <c r="X2" s="25">
        <v>16</v>
      </c>
      <c r="Y2" s="25">
        <v>17</v>
      </c>
      <c r="Z2" s="25">
        <v>18</v>
      </c>
      <c r="AA2" s="25">
        <v>19</v>
      </c>
      <c r="AB2" s="25">
        <v>20</v>
      </c>
      <c r="AC2" s="25"/>
      <c r="AD2" s="25"/>
      <c r="AE2" s="25" t="s">
        <v>38</v>
      </c>
      <c r="AF2" s="25" t="s">
        <v>39</v>
      </c>
      <c r="AG2" s="25" t="s">
        <v>40</v>
      </c>
      <c r="AH2" s="25" t="s">
        <v>41</v>
      </c>
      <c r="AI2" s="25" t="s">
        <v>44</v>
      </c>
      <c r="AJ2" s="25" t="s">
        <v>45</v>
      </c>
      <c r="AK2" s="27" t="s">
        <v>118</v>
      </c>
      <c r="AL2" s="25">
        <v>1</v>
      </c>
      <c r="AM2" s="25">
        <v>31</v>
      </c>
      <c r="AN2" s="25">
        <v>34</v>
      </c>
      <c r="AO2" s="25">
        <v>35</v>
      </c>
      <c r="AP2" s="25">
        <v>37</v>
      </c>
      <c r="AQ2" s="27" t="s">
        <v>118</v>
      </c>
      <c r="AR2" s="25"/>
      <c r="AS2" s="25" t="s">
        <v>42</v>
      </c>
      <c r="AT2" s="25" t="s">
        <v>43</v>
      </c>
      <c r="AU2" s="25" t="s">
        <v>2</v>
      </c>
      <c r="AV2" s="25" t="s">
        <v>3</v>
      </c>
      <c r="AW2" s="25" t="s">
        <v>4</v>
      </c>
      <c r="AX2" s="25" t="s">
        <v>5</v>
      </c>
      <c r="AY2" s="25" t="s">
        <v>6</v>
      </c>
      <c r="AZ2" s="25" t="s">
        <v>7</v>
      </c>
      <c r="BA2" s="25" t="s">
        <v>8</v>
      </c>
      <c r="BB2" s="25" t="s">
        <v>9</v>
      </c>
      <c r="BC2" s="25" t="s">
        <v>10</v>
      </c>
      <c r="BD2" s="25" t="s">
        <v>11</v>
      </c>
      <c r="BE2" s="25" t="s">
        <v>12</v>
      </c>
      <c r="BF2" s="25" t="s">
        <v>13</v>
      </c>
      <c r="BG2" s="25" t="s">
        <v>14</v>
      </c>
      <c r="BH2" s="27" t="s">
        <v>118</v>
      </c>
      <c r="BI2" s="27"/>
      <c r="BJ2" s="25" t="s">
        <v>218</v>
      </c>
      <c r="BK2" s="25" t="s">
        <v>15</v>
      </c>
      <c r="BL2" s="25" t="s">
        <v>16</v>
      </c>
      <c r="BM2" s="25" t="s">
        <v>17</v>
      </c>
      <c r="BN2" s="25" t="s">
        <v>18</v>
      </c>
      <c r="BO2" s="25" t="s">
        <v>19</v>
      </c>
      <c r="BP2" s="25" t="s">
        <v>20</v>
      </c>
      <c r="BQ2" s="25" t="s">
        <v>21</v>
      </c>
      <c r="BR2" s="25" t="s">
        <v>22</v>
      </c>
      <c r="BS2" s="25" t="s">
        <v>23</v>
      </c>
      <c r="BT2" s="25" t="s">
        <v>24</v>
      </c>
      <c r="BU2" s="25" t="s">
        <v>25</v>
      </c>
      <c r="BV2" s="25" t="s">
        <v>26</v>
      </c>
      <c r="BW2" s="25" t="s">
        <v>27</v>
      </c>
      <c r="BX2" s="25" t="s">
        <v>28</v>
      </c>
      <c r="BY2" s="25" t="s">
        <v>118</v>
      </c>
      <c r="BZ2" s="25"/>
      <c r="CA2" s="102" t="s">
        <v>52</v>
      </c>
      <c r="CB2" s="102" t="s">
        <v>215</v>
      </c>
      <c r="CC2" s="101" t="s">
        <v>54</v>
      </c>
      <c r="CD2" s="101" t="s">
        <v>265</v>
      </c>
      <c r="CE2" s="101" t="s">
        <v>265</v>
      </c>
      <c r="CF2" s="101" t="s">
        <v>265</v>
      </c>
    </row>
    <row r="3" spans="1:84" ht="21">
      <c r="A3" s="25"/>
      <c r="B3" s="25"/>
      <c r="C3" s="25"/>
      <c r="D3" s="25"/>
      <c r="E3" s="25"/>
      <c r="F3" s="25"/>
      <c r="G3" s="28"/>
      <c r="H3" s="2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>
        <v>40</v>
      </c>
      <c r="AF3" s="25">
        <v>50</v>
      </c>
      <c r="AG3" s="25">
        <v>51</v>
      </c>
      <c r="AH3" s="25">
        <v>52</v>
      </c>
      <c r="AI3" s="25">
        <v>61</v>
      </c>
      <c r="AJ3" s="25">
        <v>62</v>
      </c>
      <c r="AK3" s="27" t="s">
        <v>119</v>
      </c>
      <c r="AL3" s="25">
        <v>2</v>
      </c>
      <c r="AM3" s="25">
        <v>32</v>
      </c>
      <c r="AN3" s="25">
        <v>33</v>
      </c>
      <c r="AO3" s="25">
        <v>36</v>
      </c>
      <c r="AP3" s="25">
        <v>39</v>
      </c>
      <c r="AQ3" s="27" t="s">
        <v>119</v>
      </c>
      <c r="AR3" s="25"/>
      <c r="AS3" s="25" t="s">
        <v>46</v>
      </c>
      <c r="AT3" s="25" t="s">
        <v>46</v>
      </c>
      <c r="AU3" s="25" t="s">
        <v>46</v>
      </c>
      <c r="AV3" s="25" t="s">
        <v>46</v>
      </c>
      <c r="AW3" s="25" t="s">
        <v>46</v>
      </c>
      <c r="AX3" s="25" t="s">
        <v>46</v>
      </c>
      <c r="AY3" s="25" t="s">
        <v>46</v>
      </c>
      <c r="AZ3" s="25" t="s">
        <v>46</v>
      </c>
      <c r="BA3" s="25" t="s">
        <v>46</v>
      </c>
      <c r="BB3" s="25" t="s">
        <v>46</v>
      </c>
      <c r="BC3" s="25" t="s">
        <v>46</v>
      </c>
      <c r="BD3" s="25" t="s">
        <v>46</v>
      </c>
      <c r="BE3" s="25" t="s">
        <v>46</v>
      </c>
      <c r="BF3" s="25" t="s">
        <v>46</v>
      </c>
      <c r="BG3" s="25" t="s">
        <v>46</v>
      </c>
      <c r="BH3" s="27" t="s">
        <v>119</v>
      </c>
      <c r="BI3" s="27"/>
      <c r="BJ3" s="25"/>
      <c r="BK3" s="25" t="s">
        <v>46</v>
      </c>
      <c r="BL3" s="25" t="s">
        <v>46</v>
      </c>
      <c r="BM3" s="25" t="s">
        <v>46</v>
      </c>
      <c r="BN3" s="25" t="s">
        <v>46</v>
      </c>
      <c r="BO3" s="25" t="s">
        <v>46</v>
      </c>
      <c r="BP3" s="25" t="s">
        <v>46</v>
      </c>
      <c r="BQ3" s="25" t="s">
        <v>46</v>
      </c>
      <c r="BR3" s="25" t="s">
        <v>46</v>
      </c>
      <c r="BS3" s="25" t="s">
        <v>46</v>
      </c>
      <c r="BT3" s="25" t="s">
        <v>46</v>
      </c>
      <c r="BU3" s="25" t="s">
        <v>46</v>
      </c>
      <c r="BV3" s="25" t="s">
        <v>46</v>
      </c>
      <c r="BW3" s="25" t="s">
        <v>46</v>
      </c>
      <c r="BX3" s="25" t="s">
        <v>46</v>
      </c>
      <c r="BY3" s="25" t="s">
        <v>119</v>
      </c>
      <c r="BZ3" s="25"/>
      <c r="CA3" s="102" t="s">
        <v>53</v>
      </c>
      <c r="CB3" s="102" t="s">
        <v>53</v>
      </c>
      <c r="CC3" s="101" t="s">
        <v>53</v>
      </c>
      <c r="CD3" s="101" t="s">
        <v>267</v>
      </c>
      <c r="CE3" s="101" t="s">
        <v>273</v>
      </c>
      <c r="CF3" s="101" t="s">
        <v>279</v>
      </c>
    </row>
    <row r="4" spans="1:84" ht="38.25">
      <c r="A4" s="101" t="s">
        <v>71</v>
      </c>
      <c r="B4" s="34" t="s">
        <v>146</v>
      </c>
      <c r="C4" s="34" t="s">
        <v>278</v>
      </c>
      <c r="D4" s="34" t="s">
        <v>274</v>
      </c>
      <c r="E4" s="34">
        <v>4502691</v>
      </c>
      <c r="F4" s="34">
        <v>3</v>
      </c>
      <c r="G4" s="28">
        <v>0.5833333333333334</v>
      </c>
      <c r="H4" s="27">
        <v>0.6349768518518518</v>
      </c>
      <c r="I4" s="25">
        <v>40</v>
      </c>
      <c r="J4" s="25">
        <v>50</v>
      </c>
      <c r="K4" s="25">
        <v>61</v>
      </c>
      <c r="L4" s="25">
        <v>62</v>
      </c>
      <c r="M4" s="25">
        <v>40</v>
      </c>
      <c r="N4" s="25">
        <v>50</v>
      </c>
      <c r="O4" s="25">
        <v>61</v>
      </c>
      <c r="P4" s="25">
        <v>62</v>
      </c>
      <c r="Q4" s="25">
        <v>36</v>
      </c>
      <c r="R4" s="25">
        <v>39</v>
      </c>
      <c r="S4" s="25">
        <v>33</v>
      </c>
      <c r="T4" s="25">
        <v>32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/>
      <c r="AD4" s="25"/>
      <c r="AE4" s="25">
        <v>2</v>
      </c>
      <c r="AF4" s="25">
        <v>2</v>
      </c>
      <c r="AG4" s="25">
        <v>0</v>
      </c>
      <c r="AH4" s="25">
        <v>0</v>
      </c>
      <c r="AI4" s="25">
        <v>2</v>
      </c>
      <c r="AJ4" s="25">
        <v>2</v>
      </c>
      <c r="AK4" s="27">
        <v>0</v>
      </c>
      <c r="AL4" s="25">
        <v>2</v>
      </c>
      <c r="AM4" s="25">
        <v>1</v>
      </c>
      <c r="AN4" s="25">
        <v>1</v>
      </c>
      <c r="AO4" s="25">
        <v>1</v>
      </c>
      <c r="AP4" s="25">
        <v>1</v>
      </c>
      <c r="AQ4" s="27">
        <v>0</v>
      </c>
      <c r="AR4" s="25"/>
      <c r="AS4" s="67">
        <v>1</v>
      </c>
      <c r="AT4" s="67">
        <v>1</v>
      </c>
      <c r="AU4" s="67">
        <v>1</v>
      </c>
      <c r="AV4" s="67">
        <v>1</v>
      </c>
      <c r="AW4" s="67">
        <v>1</v>
      </c>
      <c r="AX4" s="67">
        <v>1</v>
      </c>
      <c r="AY4" s="67">
        <v>1</v>
      </c>
      <c r="AZ4" s="67">
        <v>1</v>
      </c>
      <c r="BA4" s="67">
        <v>1</v>
      </c>
      <c r="BB4" s="67">
        <v>1</v>
      </c>
      <c r="BC4" s="67">
        <v>1</v>
      </c>
      <c r="BD4" s="67">
        <v>1</v>
      </c>
      <c r="BE4" s="67">
        <v>1</v>
      </c>
      <c r="BF4" s="67">
        <v>1</v>
      </c>
      <c r="BG4" s="67">
        <v>1</v>
      </c>
      <c r="BH4" s="27">
        <v>0</v>
      </c>
      <c r="BI4" s="27"/>
      <c r="BJ4" s="25">
        <v>3</v>
      </c>
      <c r="BK4" s="67"/>
      <c r="BL4" s="67">
        <v>1</v>
      </c>
      <c r="BM4" s="67">
        <v>1</v>
      </c>
      <c r="BN4" s="67"/>
      <c r="BO4" s="67">
        <v>1</v>
      </c>
      <c r="BP4" s="67"/>
      <c r="BQ4" s="67">
        <v>1</v>
      </c>
      <c r="BR4" s="67"/>
      <c r="BS4" s="107" t="s">
        <v>247</v>
      </c>
      <c r="BT4" s="67">
        <v>1</v>
      </c>
      <c r="BU4" s="67"/>
      <c r="BV4" s="67">
        <v>1</v>
      </c>
      <c r="BW4" s="67"/>
      <c r="BX4" s="67"/>
      <c r="BY4" s="27">
        <v>0</v>
      </c>
      <c r="BZ4" s="25" t="s">
        <v>252</v>
      </c>
      <c r="CA4" s="103">
        <v>0</v>
      </c>
      <c r="CB4" s="103">
        <v>0.05164351851851845</v>
      </c>
      <c r="CC4" s="118">
        <v>0.05164351851851845</v>
      </c>
      <c r="CD4" s="101"/>
      <c r="CE4" s="119">
        <v>1</v>
      </c>
      <c r="CF4" s="119">
        <v>1</v>
      </c>
    </row>
    <row r="5" spans="1:84" ht="38.25">
      <c r="A5" s="101" t="s">
        <v>63</v>
      </c>
      <c r="B5" s="34" t="s">
        <v>122</v>
      </c>
      <c r="C5" s="34" t="s">
        <v>277</v>
      </c>
      <c r="D5" s="34" t="s">
        <v>271</v>
      </c>
      <c r="E5" s="34">
        <v>4711768</v>
      </c>
      <c r="F5" s="34">
        <v>2</v>
      </c>
      <c r="G5" s="28">
        <v>0.5416666666666666</v>
      </c>
      <c r="H5" s="27">
        <v>0.5977893518518519</v>
      </c>
      <c r="I5" s="25">
        <v>40</v>
      </c>
      <c r="J5" s="25">
        <v>50</v>
      </c>
      <c r="K5" s="25">
        <v>61</v>
      </c>
      <c r="L5" s="25">
        <v>62</v>
      </c>
      <c r="M5" s="25">
        <v>40</v>
      </c>
      <c r="N5" s="25">
        <v>50</v>
      </c>
      <c r="O5" s="25">
        <v>61</v>
      </c>
      <c r="P5" s="25">
        <v>62</v>
      </c>
      <c r="Q5" s="25">
        <v>37</v>
      </c>
      <c r="R5" s="25">
        <v>41</v>
      </c>
      <c r="S5" s="25">
        <v>42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/>
      <c r="AD5" s="25"/>
      <c r="AE5" s="25">
        <v>2</v>
      </c>
      <c r="AF5" s="25">
        <v>2</v>
      </c>
      <c r="AG5" s="25">
        <v>0</v>
      </c>
      <c r="AH5" s="25">
        <v>0</v>
      </c>
      <c r="AI5" s="25">
        <v>2</v>
      </c>
      <c r="AJ5" s="25">
        <v>2</v>
      </c>
      <c r="AK5" s="27">
        <v>0</v>
      </c>
      <c r="AL5" s="25">
        <v>1</v>
      </c>
      <c r="AM5" s="25">
        <v>0</v>
      </c>
      <c r="AN5" s="25">
        <v>0</v>
      </c>
      <c r="AO5" s="25">
        <v>0</v>
      </c>
      <c r="AP5" s="25">
        <v>1</v>
      </c>
      <c r="AQ5" s="27">
        <v>0.03125</v>
      </c>
      <c r="AR5" s="25"/>
      <c r="AS5" s="108">
        <v>1</v>
      </c>
      <c r="AT5" s="108">
        <v>1</v>
      </c>
      <c r="AU5" s="67">
        <v>1</v>
      </c>
      <c r="AV5" s="67">
        <v>1</v>
      </c>
      <c r="AW5" s="67">
        <v>1</v>
      </c>
      <c r="AX5" s="67">
        <v>1</v>
      </c>
      <c r="AY5" s="67">
        <v>1</v>
      </c>
      <c r="AZ5" s="67">
        <v>1</v>
      </c>
      <c r="BA5" s="67">
        <v>1</v>
      </c>
      <c r="BB5" s="67">
        <v>1</v>
      </c>
      <c r="BC5" s="67">
        <v>1</v>
      </c>
      <c r="BD5" s="67">
        <v>1</v>
      </c>
      <c r="BE5" s="67">
        <v>1</v>
      </c>
      <c r="BF5" s="67">
        <v>1</v>
      </c>
      <c r="BG5" s="67">
        <v>1</v>
      </c>
      <c r="BH5" s="27">
        <v>0</v>
      </c>
      <c r="BI5" s="27" t="s">
        <v>254</v>
      </c>
      <c r="BJ5" s="25">
        <v>2</v>
      </c>
      <c r="BK5" s="67"/>
      <c r="BL5" s="67"/>
      <c r="BM5" s="67">
        <v>1</v>
      </c>
      <c r="BN5" s="67">
        <v>1</v>
      </c>
      <c r="BO5" s="67"/>
      <c r="BP5" s="67"/>
      <c r="BQ5" s="67"/>
      <c r="BR5" s="67">
        <v>1</v>
      </c>
      <c r="BS5" s="67">
        <v>1</v>
      </c>
      <c r="BT5" s="67"/>
      <c r="BU5" s="67"/>
      <c r="BV5" s="67"/>
      <c r="BW5" s="67">
        <v>1</v>
      </c>
      <c r="BX5" s="67">
        <v>1</v>
      </c>
      <c r="BY5" s="27">
        <v>0</v>
      </c>
      <c r="BZ5" s="25"/>
      <c r="CA5" s="103">
        <v>0.03125</v>
      </c>
      <c r="CB5" s="103">
        <v>0.05612268518518526</v>
      </c>
      <c r="CC5" s="118">
        <v>0.08737268518518526</v>
      </c>
      <c r="CD5" s="119">
        <v>1</v>
      </c>
      <c r="CE5" s="101"/>
      <c r="CF5" s="119">
        <v>2</v>
      </c>
    </row>
    <row r="6" spans="1:84" ht="38.25">
      <c r="A6" s="101" t="s">
        <v>59</v>
      </c>
      <c r="B6" s="34" t="s">
        <v>126</v>
      </c>
      <c r="C6" s="34" t="s">
        <v>277</v>
      </c>
      <c r="D6" s="34" t="s">
        <v>271</v>
      </c>
      <c r="E6" s="34">
        <v>4707655</v>
      </c>
      <c r="F6" s="34">
        <v>3</v>
      </c>
      <c r="G6" s="28">
        <v>0.5</v>
      </c>
      <c r="H6" s="27">
        <v>0.5786226851851851</v>
      </c>
      <c r="I6" s="25">
        <v>40</v>
      </c>
      <c r="J6" s="25">
        <v>50</v>
      </c>
      <c r="K6" s="25">
        <v>51</v>
      </c>
      <c r="L6" s="25">
        <v>61</v>
      </c>
      <c r="M6" s="25">
        <v>40</v>
      </c>
      <c r="N6" s="25">
        <v>50</v>
      </c>
      <c r="O6" s="25">
        <v>61</v>
      </c>
      <c r="P6" s="25">
        <v>62</v>
      </c>
      <c r="Q6" s="25">
        <v>36</v>
      </c>
      <c r="R6" s="25">
        <v>37</v>
      </c>
      <c r="S6" s="25">
        <v>34</v>
      </c>
      <c r="T6" s="25">
        <v>32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/>
      <c r="AD6" s="25"/>
      <c r="AE6" s="25">
        <v>2</v>
      </c>
      <c r="AF6" s="25">
        <v>2</v>
      </c>
      <c r="AG6" s="25">
        <v>1</v>
      </c>
      <c r="AH6" s="25">
        <v>0</v>
      </c>
      <c r="AI6" s="25">
        <v>2</v>
      </c>
      <c r="AJ6" s="25">
        <v>1</v>
      </c>
      <c r="AK6" s="27">
        <v>0</v>
      </c>
      <c r="AL6" s="25">
        <v>1</v>
      </c>
      <c r="AM6" s="25">
        <v>0</v>
      </c>
      <c r="AN6" s="25">
        <v>1</v>
      </c>
      <c r="AO6" s="25">
        <v>0</v>
      </c>
      <c r="AP6" s="25">
        <v>1</v>
      </c>
      <c r="AQ6" s="27">
        <v>0.020833333333333332</v>
      </c>
      <c r="AR6" s="25"/>
      <c r="AS6" s="67">
        <v>1</v>
      </c>
      <c r="AT6" s="67">
        <v>1</v>
      </c>
      <c r="AU6" s="67">
        <v>1</v>
      </c>
      <c r="AV6" s="108">
        <v>1</v>
      </c>
      <c r="AW6" s="67">
        <v>1</v>
      </c>
      <c r="AX6" s="67">
        <v>1</v>
      </c>
      <c r="AY6" s="67">
        <v>1</v>
      </c>
      <c r="AZ6" s="67">
        <v>1</v>
      </c>
      <c r="BA6" s="67">
        <v>1</v>
      </c>
      <c r="BB6" s="67">
        <v>1</v>
      </c>
      <c r="BC6" s="67">
        <v>1</v>
      </c>
      <c r="BD6" s="67">
        <v>1</v>
      </c>
      <c r="BE6" s="67">
        <v>1</v>
      </c>
      <c r="BF6" s="67">
        <v>1</v>
      </c>
      <c r="BG6" s="67">
        <v>1</v>
      </c>
      <c r="BH6" s="27">
        <v>0</v>
      </c>
      <c r="BI6" s="27" t="s">
        <v>275</v>
      </c>
      <c r="BJ6" s="25">
        <v>3</v>
      </c>
      <c r="BK6" s="67"/>
      <c r="BL6" s="67">
        <v>1</v>
      </c>
      <c r="BM6" s="67">
        <v>1</v>
      </c>
      <c r="BN6" s="67"/>
      <c r="BO6" s="67">
        <v>1</v>
      </c>
      <c r="BP6" s="67"/>
      <c r="BQ6" s="67">
        <v>1</v>
      </c>
      <c r="BR6" s="67"/>
      <c r="BS6" s="107" t="s">
        <v>247</v>
      </c>
      <c r="BT6" s="67">
        <v>1</v>
      </c>
      <c r="BU6" s="67"/>
      <c r="BV6" s="67">
        <v>1</v>
      </c>
      <c r="BW6" s="67"/>
      <c r="BX6" s="108"/>
      <c r="BY6" s="27">
        <v>0</v>
      </c>
      <c r="BZ6" s="25"/>
      <c r="CA6" s="103">
        <v>0.020833333333333332</v>
      </c>
      <c r="CB6" s="103">
        <v>0.07862268518518511</v>
      </c>
      <c r="CC6" s="118">
        <v>0.09945601851851844</v>
      </c>
      <c r="CD6" s="119">
        <v>2</v>
      </c>
      <c r="CE6" s="101"/>
      <c r="CF6" s="119">
        <v>3</v>
      </c>
    </row>
    <row r="7" spans="1:84" ht="38.25">
      <c r="A7" s="101" t="s">
        <v>76</v>
      </c>
      <c r="B7" s="34" t="s">
        <v>168</v>
      </c>
      <c r="C7" s="34" t="s">
        <v>277</v>
      </c>
      <c r="D7" s="34" t="s">
        <v>274</v>
      </c>
      <c r="E7" s="34">
        <v>4509581</v>
      </c>
      <c r="F7" s="34">
        <v>4</v>
      </c>
      <c r="G7" s="28">
        <v>0.625</v>
      </c>
      <c r="H7" s="27">
        <v>0.6947106481481482</v>
      </c>
      <c r="I7" s="25">
        <v>40</v>
      </c>
      <c r="J7" s="25">
        <v>50</v>
      </c>
      <c r="K7" s="25">
        <v>51</v>
      </c>
      <c r="L7" s="25">
        <v>61</v>
      </c>
      <c r="M7" s="25">
        <v>40</v>
      </c>
      <c r="N7" s="25">
        <v>50</v>
      </c>
      <c r="O7" s="25">
        <v>61</v>
      </c>
      <c r="P7" s="25">
        <v>62</v>
      </c>
      <c r="Q7" s="25">
        <v>35</v>
      </c>
      <c r="R7" s="25">
        <v>39</v>
      </c>
      <c r="S7" s="25">
        <v>33</v>
      </c>
      <c r="T7" s="25">
        <v>32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/>
      <c r="AD7" s="25"/>
      <c r="AE7" s="25">
        <v>2</v>
      </c>
      <c r="AF7" s="25">
        <v>2</v>
      </c>
      <c r="AG7" s="25">
        <v>1</v>
      </c>
      <c r="AH7" s="25">
        <v>0</v>
      </c>
      <c r="AI7" s="25">
        <v>2</v>
      </c>
      <c r="AJ7" s="25">
        <v>1</v>
      </c>
      <c r="AK7" s="27">
        <v>0</v>
      </c>
      <c r="AL7" s="25">
        <v>1</v>
      </c>
      <c r="AM7" s="25">
        <v>0</v>
      </c>
      <c r="AN7" s="25">
        <v>0</v>
      </c>
      <c r="AO7" s="25">
        <v>1</v>
      </c>
      <c r="AP7" s="25">
        <v>0</v>
      </c>
      <c r="AQ7" s="27">
        <v>0.03125</v>
      </c>
      <c r="AR7" s="25"/>
      <c r="AS7" s="67">
        <v>1</v>
      </c>
      <c r="AT7" s="67">
        <v>1</v>
      </c>
      <c r="AU7" s="67">
        <v>1</v>
      </c>
      <c r="AV7" s="67">
        <v>1</v>
      </c>
      <c r="AW7" s="67">
        <v>1</v>
      </c>
      <c r="AX7" s="67">
        <v>1</v>
      </c>
      <c r="AY7" s="67">
        <v>1</v>
      </c>
      <c r="AZ7" s="67">
        <v>1</v>
      </c>
      <c r="BA7" s="67">
        <v>1</v>
      </c>
      <c r="BB7" s="67">
        <v>1</v>
      </c>
      <c r="BC7" s="67">
        <v>1</v>
      </c>
      <c r="BD7" s="67">
        <v>1</v>
      </c>
      <c r="BE7" s="67">
        <v>1</v>
      </c>
      <c r="BF7" s="67">
        <v>1</v>
      </c>
      <c r="BG7" s="67">
        <v>1</v>
      </c>
      <c r="BH7" s="27">
        <v>0</v>
      </c>
      <c r="BI7" s="27"/>
      <c r="BJ7" s="25">
        <v>4</v>
      </c>
      <c r="BK7" s="67">
        <v>1</v>
      </c>
      <c r="BL7" s="67"/>
      <c r="BM7" s="67"/>
      <c r="BN7" s="67"/>
      <c r="BO7" s="67"/>
      <c r="BP7" s="67"/>
      <c r="BQ7" s="67">
        <v>1</v>
      </c>
      <c r="BR7" s="67"/>
      <c r="BS7" s="67">
        <v>1</v>
      </c>
      <c r="BT7" s="67"/>
      <c r="BU7" s="67">
        <v>1</v>
      </c>
      <c r="BV7" s="67">
        <v>1</v>
      </c>
      <c r="BW7" s="67"/>
      <c r="BX7" s="67">
        <v>1</v>
      </c>
      <c r="BY7" s="27">
        <v>0</v>
      </c>
      <c r="BZ7" s="25"/>
      <c r="CA7" s="103">
        <v>0.03125</v>
      </c>
      <c r="CB7" s="103">
        <v>0.0697106481481482</v>
      </c>
      <c r="CC7" s="118">
        <v>0.1009606481481482</v>
      </c>
      <c r="CD7" s="119">
        <v>3</v>
      </c>
      <c r="CE7" s="101"/>
      <c r="CF7" s="101">
        <v>4</v>
      </c>
    </row>
    <row r="8" spans="1:84" ht="38.25">
      <c r="A8" s="101" t="s">
        <v>66</v>
      </c>
      <c r="B8" s="34" t="s">
        <v>138</v>
      </c>
      <c r="C8" s="34" t="s">
        <v>277</v>
      </c>
      <c r="D8" s="34" t="s">
        <v>274</v>
      </c>
      <c r="E8" s="34">
        <v>4509986</v>
      </c>
      <c r="F8" s="34">
        <v>5</v>
      </c>
      <c r="G8" s="28">
        <v>0.5416666666666666</v>
      </c>
      <c r="H8" s="27">
        <v>0.6175462962962963</v>
      </c>
      <c r="I8" s="25">
        <v>40</v>
      </c>
      <c r="J8" s="25">
        <v>50</v>
      </c>
      <c r="K8" s="25">
        <v>61</v>
      </c>
      <c r="L8" s="25">
        <v>62</v>
      </c>
      <c r="M8" s="25">
        <v>40</v>
      </c>
      <c r="N8" s="25">
        <v>50</v>
      </c>
      <c r="O8" s="25">
        <v>61</v>
      </c>
      <c r="P8" s="25">
        <v>62</v>
      </c>
      <c r="Q8" s="25">
        <v>35</v>
      </c>
      <c r="R8" s="25">
        <v>31</v>
      </c>
      <c r="S8" s="25">
        <v>37</v>
      </c>
      <c r="T8" s="25">
        <v>34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/>
      <c r="AD8" s="25"/>
      <c r="AE8" s="25">
        <v>2</v>
      </c>
      <c r="AF8" s="25">
        <v>2</v>
      </c>
      <c r="AG8" s="25">
        <v>0</v>
      </c>
      <c r="AH8" s="25">
        <v>0</v>
      </c>
      <c r="AI8" s="25">
        <v>2</v>
      </c>
      <c r="AJ8" s="25">
        <v>2</v>
      </c>
      <c r="AK8" s="27">
        <v>0</v>
      </c>
      <c r="AL8" s="25">
        <v>1</v>
      </c>
      <c r="AM8" s="25">
        <v>1</v>
      </c>
      <c r="AN8" s="25">
        <v>1</v>
      </c>
      <c r="AO8" s="25">
        <v>1</v>
      </c>
      <c r="AP8" s="25">
        <v>1</v>
      </c>
      <c r="AQ8" s="27">
        <v>0</v>
      </c>
      <c r="AR8" s="25"/>
      <c r="AS8" s="67">
        <v>1</v>
      </c>
      <c r="AT8" s="67">
        <v>1</v>
      </c>
      <c r="AU8" s="67">
        <v>1</v>
      </c>
      <c r="AV8" s="67">
        <v>1</v>
      </c>
      <c r="AW8" s="67">
        <v>1</v>
      </c>
      <c r="AX8" s="67">
        <v>1</v>
      </c>
      <c r="AY8" s="67"/>
      <c r="AZ8" s="67">
        <v>1</v>
      </c>
      <c r="BA8" s="67"/>
      <c r="BB8" s="67">
        <v>1</v>
      </c>
      <c r="BC8" s="67">
        <v>1</v>
      </c>
      <c r="BD8" s="67">
        <v>1</v>
      </c>
      <c r="BE8" s="67">
        <v>1</v>
      </c>
      <c r="BF8" s="67">
        <v>1</v>
      </c>
      <c r="BG8" s="67"/>
      <c r="BH8" s="27">
        <v>0.03125</v>
      </c>
      <c r="BI8" s="27"/>
      <c r="BJ8" s="25">
        <v>5</v>
      </c>
      <c r="BK8" s="67"/>
      <c r="BL8" s="67">
        <v>1</v>
      </c>
      <c r="BM8" s="67"/>
      <c r="BN8" s="67"/>
      <c r="BO8" s="67">
        <v>1</v>
      </c>
      <c r="BP8" s="67">
        <v>1</v>
      </c>
      <c r="BQ8" s="67"/>
      <c r="BR8" s="67">
        <v>1</v>
      </c>
      <c r="BS8" s="107" t="s">
        <v>247</v>
      </c>
      <c r="BT8" s="67">
        <v>1</v>
      </c>
      <c r="BU8" s="67"/>
      <c r="BV8" s="67"/>
      <c r="BW8" s="67">
        <v>1</v>
      </c>
      <c r="BX8" s="67"/>
      <c r="BY8" s="27">
        <v>0</v>
      </c>
      <c r="BZ8" s="25" t="s">
        <v>248</v>
      </c>
      <c r="CA8" s="103">
        <v>0.03125</v>
      </c>
      <c r="CB8" s="103">
        <v>0.07587962962962969</v>
      </c>
      <c r="CC8" s="118">
        <v>0.10712962962962969</v>
      </c>
      <c r="CD8" s="101">
        <v>4</v>
      </c>
      <c r="CE8" s="101"/>
      <c r="CF8" s="101">
        <v>5</v>
      </c>
    </row>
    <row r="9" spans="1:84" ht="38.25">
      <c r="A9" s="101" t="s">
        <v>74</v>
      </c>
      <c r="B9" s="34" t="s">
        <v>150</v>
      </c>
      <c r="C9" s="34" t="s">
        <v>277</v>
      </c>
      <c r="D9" s="34" t="s">
        <v>274</v>
      </c>
      <c r="E9" s="34">
        <v>4851272</v>
      </c>
      <c r="F9" s="34">
        <v>2</v>
      </c>
      <c r="G9" s="28">
        <v>0.625</v>
      </c>
      <c r="H9" s="27">
        <v>0.7003472222222222</v>
      </c>
      <c r="I9" s="25">
        <v>40</v>
      </c>
      <c r="J9" s="25">
        <v>50</v>
      </c>
      <c r="K9" s="25">
        <v>51</v>
      </c>
      <c r="L9" s="25">
        <v>61</v>
      </c>
      <c r="M9" s="25">
        <v>40</v>
      </c>
      <c r="N9" s="25">
        <v>50</v>
      </c>
      <c r="O9" s="25">
        <v>51</v>
      </c>
      <c r="P9" s="25">
        <v>61</v>
      </c>
      <c r="Q9" s="25">
        <v>36</v>
      </c>
      <c r="R9" s="25">
        <v>39</v>
      </c>
      <c r="S9" s="25">
        <v>33</v>
      </c>
      <c r="T9" s="25">
        <v>32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/>
      <c r="AD9" s="25"/>
      <c r="AE9" s="25">
        <v>2</v>
      </c>
      <c r="AF9" s="25">
        <v>2</v>
      </c>
      <c r="AG9" s="25">
        <v>2</v>
      </c>
      <c r="AH9" s="25">
        <v>0</v>
      </c>
      <c r="AI9" s="25">
        <v>2</v>
      </c>
      <c r="AJ9" s="25">
        <v>0</v>
      </c>
      <c r="AK9" s="27">
        <v>0</v>
      </c>
      <c r="AL9" s="25">
        <v>2</v>
      </c>
      <c r="AM9" s="25">
        <v>1</v>
      </c>
      <c r="AN9" s="25">
        <v>1</v>
      </c>
      <c r="AO9" s="25">
        <v>1</v>
      </c>
      <c r="AP9" s="25">
        <v>1</v>
      </c>
      <c r="AQ9" s="27">
        <v>0</v>
      </c>
      <c r="AR9" s="25"/>
      <c r="AS9" s="67">
        <v>1</v>
      </c>
      <c r="AT9" s="67">
        <v>1</v>
      </c>
      <c r="AU9" s="67">
        <v>1</v>
      </c>
      <c r="AV9" s="67">
        <v>1</v>
      </c>
      <c r="AW9" s="67">
        <v>1</v>
      </c>
      <c r="AX9" s="67">
        <v>1</v>
      </c>
      <c r="AY9" s="67">
        <v>1</v>
      </c>
      <c r="AZ9" s="67">
        <v>1</v>
      </c>
      <c r="BA9" s="67">
        <v>1</v>
      </c>
      <c r="BB9" s="67">
        <v>1</v>
      </c>
      <c r="BC9" s="67">
        <v>1</v>
      </c>
      <c r="BD9" s="67"/>
      <c r="BE9" s="67"/>
      <c r="BF9" s="67"/>
      <c r="BG9" s="67"/>
      <c r="BH9" s="27">
        <v>0.041666666666666664</v>
      </c>
      <c r="BI9" s="27"/>
      <c r="BJ9" s="25">
        <v>2</v>
      </c>
      <c r="BK9" s="67"/>
      <c r="BL9" s="67"/>
      <c r="BM9" s="67">
        <v>1</v>
      </c>
      <c r="BN9" s="67">
        <v>1</v>
      </c>
      <c r="BO9" s="67"/>
      <c r="BP9" s="67"/>
      <c r="BQ9" s="67"/>
      <c r="BR9" s="67">
        <v>1</v>
      </c>
      <c r="BS9" s="67">
        <v>1</v>
      </c>
      <c r="BT9" s="67"/>
      <c r="BU9" s="67"/>
      <c r="BV9" s="67"/>
      <c r="BW9" s="67">
        <v>1</v>
      </c>
      <c r="BX9" s="67">
        <v>1</v>
      </c>
      <c r="BY9" s="27">
        <v>0</v>
      </c>
      <c r="BZ9" s="25"/>
      <c r="CA9" s="103">
        <v>0.041666666666666664</v>
      </c>
      <c r="CB9" s="103">
        <v>0.07534722222222223</v>
      </c>
      <c r="CC9" s="118">
        <v>0.11701388888888889</v>
      </c>
      <c r="CD9" s="101">
        <v>5</v>
      </c>
      <c r="CE9" s="101"/>
      <c r="CF9" s="101">
        <v>6</v>
      </c>
    </row>
    <row r="10" spans="1:84" ht="38.25">
      <c r="A10" s="101" t="s">
        <v>65</v>
      </c>
      <c r="B10" s="34" t="s">
        <v>135</v>
      </c>
      <c r="C10" s="34" t="s">
        <v>278</v>
      </c>
      <c r="D10" s="34" t="s">
        <v>274</v>
      </c>
      <c r="E10" s="34">
        <v>4851268</v>
      </c>
      <c r="F10" s="34">
        <v>4</v>
      </c>
      <c r="G10" s="28">
        <v>0.5416666666666666</v>
      </c>
      <c r="H10" s="27">
        <v>0.6136111111111111</v>
      </c>
      <c r="I10" s="25">
        <v>40</v>
      </c>
      <c r="J10" s="25">
        <v>50</v>
      </c>
      <c r="K10" s="25">
        <v>61</v>
      </c>
      <c r="L10" s="25">
        <v>62</v>
      </c>
      <c r="M10" s="25">
        <v>40</v>
      </c>
      <c r="N10" s="25">
        <v>50</v>
      </c>
      <c r="O10" s="25">
        <v>61</v>
      </c>
      <c r="P10" s="25">
        <v>62</v>
      </c>
      <c r="Q10" s="25">
        <v>36</v>
      </c>
      <c r="R10" s="25">
        <v>35</v>
      </c>
      <c r="S10" s="25">
        <v>39</v>
      </c>
      <c r="T10" s="25">
        <v>33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/>
      <c r="AD10" s="25"/>
      <c r="AE10" s="25">
        <v>2</v>
      </c>
      <c r="AF10" s="25">
        <v>2</v>
      </c>
      <c r="AG10" s="25">
        <v>0</v>
      </c>
      <c r="AH10" s="25">
        <v>0</v>
      </c>
      <c r="AI10" s="25">
        <v>2</v>
      </c>
      <c r="AJ10" s="25">
        <v>2</v>
      </c>
      <c r="AK10" s="27">
        <v>0</v>
      </c>
      <c r="AL10" s="25">
        <v>2</v>
      </c>
      <c r="AM10" s="25">
        <v>0</v>
      </c>
      <c r="AN10" s="25">
        <v>1</v>
      </c>
      <c r="AO10" s="25">
        <v>1</v>
      </c>
      <c r="AP10" s="25">
        <v>1</v>
      </c>
      <c r="AQ10" s="27">
        <v>0.010416666666666666</v>
      </c>
      <c r="AR10" s="25"/>
      <c r="AS10" s="67">
        <v>1</v>
      </c>
      <c r="AT10" s="67">
        <v>1</v>
      </c>
      <c r="AU10" s="67">
        <v>1</v>
      </c>
      <c r="AV10" s="67">
        <v>1</v>
      </c>
      <c r="AW10" s="67"/>
      <c r="AX10" s="67">
        <v>1</v>
      </c>
      <c r="AY10" s="67">
        <v>1</v>
      </c>
      <c r="AZ10" s="67">
        <v>1</v>
      </c>
      <c r="BA10" s="67">
        <v>1</v>
      </c>
      <c r="BB10" s="67">
        <v>1</v>
      </c>
      <c r="BC10" s="67">
        <v>1</v>
      </c>
      <c r="BD10" s="67">
        <v>1</v>
      </c>
      <c r="BE10" s="67"/>
      <c r="BF10" s="67"/>
      <c r="BG10" s="67"/>
      <c r="BH10" s="27">
        <v>0.041666666666666664</v>
      </c>
      <c r="BI10" s="27"/>
      <c r="BJ10" s="25">
        <v>4</v>
      </c>
      <c r="BK10" s="67">
        <v>1</v>
      </c>
      <c r="BL10" s="67"/>
      <c r="BM10" s="67"/>
      <c r="BN10" s="67"/>
      <c r="BO10" s="67"/>
      <c r="BP10" s="67"/>
      <c r="BQ10" s="67">
        <v>1</v>
      </c>
      <c r="BR10" s="67"/>
      <c r="BS10" s="67">
        <v>1</v>
      </c>
      <c r="BT10" s="67"/>
      <c r="BU10" s="67">
        <v>1</v>
      </c>
      <c r="BV10" s="67">
        <v>1</v>
      </c>
      <c r="BW10" s="67"/>
      <c r="BX10" s="67">
        <v>1</v>
      </c>
      <c r="BY10" s="27">
        <v>0</v>
      </c>
      <c r="BZ10" s="25"/>
      <c r="CA10" s="103">
        <v>0.05208333333333333</v>
      </c>
      <c r="CB10" s="103">
        <v>0.07194444444444448</v>
      </c>
      <c r="CC10" s="118">
        <v>0.1240277777777778</v>
      </c>
      <c r="CD10" s="101"/>
      <c r="CE10" s="119">
        <v>2</v>
      </c>
      <c r="CF10" s="101">
        <v>7</v>
      </c>
    </row>
    <row r="11" spans="1:84" ht="38.25">
      <c r="A11" s="101" t="s">
        <v>58</v>
      </c>
      <c r="B11" s="34" t="s">
        <v>124</v>
      </c>
      <c r="C11" s="34" t="s">
        <v>277</v>
      </c>
      <c r="D11" s="34" t="s">
        <v>274</v>
      </c>
      <c r="E11" s="34">
        <v>4851106</v>
      </c>
      <c r="F11" s="34">
        <v>2</v>
      </c>
      <c r="G11" s="28">
        <v>0.5</v>
      </c>
      <c r="H11" s="27">
        <v>0.5617824074074074</v>
      </c>
      <c r="I11" s="25">
        <v>40</v>
      </c>
      <c r="J11" s="25">
        <v>50</v>
      </c>
      <c r="K11" s="25">
        <v>52</v>
      </c>
      <c r="L11" s="25">
        <v>61</v>
      </c>
      <c r="M11" s="25">
        <v>40</v>
      </c>
      <c r="N11" s="25">
        <v>50</v>
      </c>
      <c r="O11" s="25">
        <v>61</v>
      </c>
      <c r="P11" s="25">
        <v>62</v>
      </c>
      <c r="Q11" s="25">
        <v>35</v>
      </c>
      <c r="R11" s="25">
        <v>37</v>
      </c>
      <c r="S11" s="25">
        <v>34</v>
      </c>
      <c r="T11" s="25">
        <v>32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/>
      <c r="AD11" s="25"/>
      <c r="AE11" s="25">
        <v>2</v>
      </c>
      <c r="AF11" s="25">
        <v>2</v>
      </c>
      <c r="AG11" s="25">
        <v>0</v>
      </c>
      <c r="AH11" s="67">
        <v>1</v>
      </c>
      <c r="AI11" s="25">
        <v>2</v>
      </c>
      <c r="AJ11" s="25">
        <v>1</v>
      </c>
      <c r="AK11" s="27">
        <v>0</v>
      </c>
      <c r="AL11" s="25">
        <v>2</v>
      </c>
      <c r="AM11" s="25">
        <v>1</v>
      </c>
      <c r="AN11" s="25">
        <v>0</v>
      </c>
      <c r="AO11" s="25">
        <v>0</v>
      </c>
      <c r="AP11" s="25">
        <v>0</v>
      </c>
      <c r="AQ11" s="27">
        <v>0.03125</v>
      </c>
      <c r="AR11" s="25"/>
      <c r="AS11" s="108">
        <v>1</v>
      </c>
      <c r="AT11" s="108">
        <v>1</v>
      </c>
      <c r="AU11" s="108">
        <v>1</v>
      </c>
      <c r="AV11" s="67">
        <v>1</v>
      </c>
      <c r="AW11" s="67">
        <v>1</v>
      </c>
      <c r="AX11" s="67">
        <v>1</v>
      </c>
      <c r="AY11" s="67"/>
      <c r="AZ11" s="67">
        <v>1</v>
      </c>
      <c r="BA11" s="67">
        <v>1</v>
      </c>
      <c r="BB11" s="67">
        <v>1</v>
      </c>
      <c r="BC11" s="67">
        <v>1</v>
      </c>
      <c r="BD11" s="67">
        <v>1</v>
      </c>
      <c r="BE11" s="67">
        <v>1</v>
      </c>
      <c r="BF11" s="67">
        <v>1</v>
      </c>
      <c r="BG11" s="67">
        <v>1</v>
      </c>
      <c r="BH11" s="27">
        <v>0.010416666666666666</v>
      </c>
      <c r="BI11" s="27" t="s">
        <v>255</v>
      </c>
      <c r="BJ11" s="25">
        <v>2</v>
      </c>
      <c r="BK11" s="67"/>
      <c r="BL11" s="67"/>
      <c r="BM11" s="67">
        <v>1</v>
      </c>
      <c r="BN11" s="67">
        <v>1</v>
      </c>
      <c r="BO11" s="67"/>
      <c r="BP11" s="67"/>
      <c r="BQ11" s="67"/>
      <c r="BR11" s="67">
        <v>1</v>
      </c>
      <c r="BS11" s="67">
        <v>1</v>
      </c>
      <c r="BT11" s="67"/>
      <c r="BU11" s="67"/>
      <c r="BV11" s="67"/>
      <c r="BW11" s="67"/>
      <c r="BX11" s="67"/>
      <c r="BY11" s="27">
        <v>0.020833333333333332</v>
      </c>
      <c r="BZ11" s="25" t="s">
        <v>253</v>
      </c>
      <c r="CA11" s="103">
        <v>0.0625</v>
      </c>
      <c r="CB11" s="103">
        <v>0.06178240740740737</v>
      </c>
      <c r="CC11" s="118">
        <v>0.12428240740740737</v>
      </c>
      <c r="CD11" s="101">
        <v>6</v>
      </c>
      <c r="CE11" s="101"/>
      <c r="CF11" s="101">
        <v>8</v>
      </c>
    </row>
    <row r="12" spans="1:84" ht="38.25">
      <c r="A12" s="101" t="s">
        <v>67</v>
      </c>
      <c r="B12" s="34" t="s">
        <v>140</v>
      </c>
      <c r="C12" s="34" t="s">
        <v>277</v>
      </c>
      <c r="D12" s="34" t="s">
        <v>274</v>
      </c>
      <c r="E12" s="34">
        <v>4502696</v>
      </c>
      <c r="F12" s="34">
        <v>6</v>
      </c>
      <c r="G12" s="28">
        <v>0.5416666666666666</v>
      </c>
      <c r="H12" s="27">
        <v>0.61</v>
      </c>
      <c r="I12" s="25">
        <v>40</v>
      </c>
      <c r="J12" s="25">
        <v>50</v>
      </c>
      <c r="K12" s="25">
        <v>51</v>
      </c>
      <c r="L12" s="25">
        <v>61</v>
      </c>
      <c r="M12" s="25">
        <v>40</v>
      </c>
      <c r="N12" s="25">
        <v>50</v>
      </c>
      <c r="O12" s="25">
        <v>62</v>
      </c>
      <c r="P12" s="25">
        <v>61</v>
      </c>
      <c r="Q12" s="25">
        <v>33</v>
      </c>
      <c r="R12" s="25">
        <v>32</v>
      </c>
      <c r="S12" s="25">
        <v>36</v>
      </c>
      <c r="T12" s="25">
        <v>39</v>
      </c>
      <c r="U12" s="25">
        <v>41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/>
      <c r="AD12" s="25"/>
      <c r="AE12" s="25">
        <v>2</v>
      </c>
      <c r="AF12" s="25">
        <v>2</v>
      </c>
      <c r="AG12" s="25">
        <v>1</v>
      </c>
      <c r="AH12" s="25">
        <v>0</v>
      </c>
      <c r="AI12" s="25">
        <v>2</v>
      </c>
      <c r="AJ12" s="25">
        <v>1</v>
      </c>
      <c r="AK12" s="27">
        <v>0</v>
      </c>
      <c r="AL12" s="25">
        <v>2</v>
      </c>
      <c r="AM12" s="25">
        <v>1</v>
      </c>
      <c r="AN12" s="25">
        <v>1</v>
      </c>
      <c r="AO12" s="25">
        <v>1</v>
      </c>
      <c r="AP12" s="25">
        <v>1</v>
      </c>
      <c r="AQ12" s="27">
        <v>0</v>
      </c>
      <c r="AR12" s="25"/>
      <c r="AS12" s="67">
        <v>1</v>
      </c>
      <c r="AT12" s="67"/>
      <c r="AU12" s="67">
        <v>1</v>
      </c>
      <c r="AV12" s="67">
        <v>1</v>
      </c>
      <c r="AW12" s="67">
        <v>1</v>
      </c>
      <c r="AX12" s="67"/>
      <c r="AY12" s="67">
        <v>1</v>
      </c>
      <c r="AZ12" s="67"/>
      <c r="BA12" s="67"/>
      <c r="BB12" s="67">
        <v>1</v>
      </c>
      <c r="BC12" s="67"/>
      <c r="BD12" s="67"/>
      <c r="BE12" s="67"/>
      <c r="BF12" s="67"/>
      <c r="BG12" s="67"/>
      <c r="BH12" s="27">
        <v>0.09375</v>
      </c>
      <c r="BI12" s="27" t="s">
        <v>251</v>
      </c>
      <c r="BJ12" s="25">
        <v>6</v>
      </c>
      <c r="BK12" s="67">
        <v>1</v>
      </c>
      <c r="BL12" s="67"/>
      <c r="BM12" s="67">
        <v>1</v>
      </c>
      <c r="BN12" s="67">
        <v>1</v>
      </c>
      <c r="BO12" s="67"/>
      <c r="BP12" s="67">
        <v>1</v>
      </c>
      <c r="BQ12" s="67"/>
      <c r="BR12" s="67"/>
      <c r="BS12" s="107" t="s">
        <v>247</v>
      </c>
      <c r="BT12" s="67">
        <v>1</v>
      </c>
      <c r="BU12" s="67">
        <v>1</v>
      </c>
      <c r="BV12" s="67"/>
      <c r="BW12" s="67"/>
      <c r="BX12" s="67"/>
      <c r="BY12" s="27">
        <v>0</v>
      </c>
      <c r="BZ12" s="25"/>
      <c r="CA12" s="103">
        <v>0.09375</v>
      </c>
      <c r="CB12" s="103">
        <v>0.06833333333333336</v>
      </c>
      <c r="CC12" s="118">
        <v>0.16208333333333336</v>
      </c>
      <c r="CD12" s="101">
        <v>7</v>
      </c>
      <c r="CE12" s="101"/>
      <c r="CF12" s="101">
        <v>9</v>
      </c>
    </row>
    <row r="13" spans="1:84" ht="38.25">
      <c r="A13" s="101" t="s">
        <v>62</v>
      </c>
      <c r="B13" s="34" t="s">
        <v>121</v>
      </c>
      <c r="C13" s="34" t="s">
        <v>277</v>
      </c>
      <c r="D13" s="34" t="s">
        <v>274</v>
      </c>
      <c r="E13" s="34">
        <v>4509574</v>
      </c>
      <c r="F13" s="34">
        <v>1</v>
      </c>
      <c r="G13" s="28">
        <v>0.5416666666666666</v>
      </c>
      <c r="H13" s="27">
        <v>0.6108101851851852</v>
      </c>
      <c r="I13" s="25">
        <v>40</v>
      </c>
      <c r="J13" s="25">
        <v>50</v>
      </c>
      <c r="K13" s="25">
        <v>61</v>
      </c>
      <c r="L13" s="25">
        <v>62</v>
      </c>
      <c r="M13" s="25">
        <v>40</v>
      </c>
      <c r="N13" s="25">
        <v>50</v>
      </c>
      <c r="O13" s="25">
        <v>51</v>
      </c>
      <c r="P13" s="25">
        <v>61</v>
      </c>
      <c r="Q13" s="25">
        <v>35</v>
      </c>
      <c r="R13" s="25">
        <v>31</v>
      </c>
      <c r="S13" s="25">
        <v>37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/>
      <c r="AD13" s="25"/>
      <c r="AE13" s="25">
        <v>2</v>
      </c>
      <c r="AF13" s="25">
        <v>2</v>
      </c>
      <c r="AG13" s="25">
        <v>1</v>
      </c>
      <c r="AH13" s="25">
        <v>0</v>
      </c>
      <c r="AI13" s="25">
        <v>2</v>
      </c>
      <c r="AJ13" s="25">
        <v>1</v>
      </c>
      <c r="AK13" s="27">
        <v>0</v>
      </c>
      <c r="AL13" s="25">
        <v>2</v>
      </c>
      <c r="AM13" s="25">
        <v>0</v>
      </c>
      <c r="AN13" s="25">
        <v>0</v>
      </c>
      <c r="AO13" s="25">
        <v>0</v>
      </c>
      <c r="AP13" s="25">
        <v>0</v>
      </c>
      <c r="AQ13" s="27">
        <v>0.041666666666666664</v>
      </c>
      <c r="AR13" s="25"/>
      <c r="AS13" s="67">
        <v>1</v>
      </c>
      <c r="AT13" s="67">
        <v>1</v>
      </c>
      <c r="AU13" s="67"/>
      <c r="AV13" s="67">
        <v>1</v>
      </c>
      <c r="AW13" s="67">
        <v>1</v>
      </c>
      <c r="AX13" s="67">
        <v>1</v>
      </c>
      <c r="AY13" s="67"/>
      <c r="AZ13" s="67">
        <v>1</v>
      </c>
      <c r="BA13" s="67">
        <v>1</v>
      </c>
      <c r="BB13" s="67">
        <v>1</v>
      </c>
      <c r="BC13" s="67">
        <v>1</v>
      </c>
      <c r="BD13" s="67">
        <v>1</v>
      </c>
      <c r="BE13" s="67"/>
      <c r="BF13" s="67"/>
      <c r="BG13" s="67"/>
      <c r="BH13" s="27">
        <v>0.05208333333333333</v>
      </c>
      <c r="BI13" s="27"/>
      <c r="BJ13" s="25">
        <v>1</v>
      </c>
      <c r="BK13" s="67"/>
      <c r="BL13" s="67"/>
      <c r="BM13" s="67"/>
      <c r="BN13" s="67">
        <v>1</v>
      </c>
      <c r="BO13" s="67"/>
      <c r="BP13" s="67">
        <v>1</v>
      </c>
      <c r="BQ13" s="67"/>
      <c r="BR13" s="67"/>
      <c r="BS13" s="67">
        <v>1</v>
      </c>
      <c r="BT13" s="67"/>
      <c r="BU13" s="67">
        <v>1</v>
      </c>
      <c r="BV13" s="67"/>
      <c r="BW13" s="67">
        <v>1</v>
      </c>
      <c r="BX13" s="67">
        <v>1</v>
      </c>
      <c r="BY13" s="27">
        <v>0</v>
      </c>
      <c r="BZ13" s="25"/>
      <c r="CA13" s="103">
        <v>0.09375</v>
      </c>
      <c r="CB13" s="103">
        <v>0.06914351851851852</v>
      </c>
      <c r="CC13" s="118">
        <v>0.16289351851851852</v>
      </c>
      <c r="CD13" s="101">
        <v>8</v>
      </c>
      <c r="CE13" s="119"/>
      <c r="CF13" s="101">
        <v>10</v>
      </c>
    </row>
    <row r="14" spans="1:84" ht="38.25">
      <c r="A14" s="101" t="s">
        <v>57</v>
      </c>
      <c r="B14" s="34" t="s">
        <v>123</v>
      </c>
      <c r="C14" s="34" t="s">
        <v>277</v>
      </c>
      <c r="D14" s="34" t="s">
        <v>274</v>
      </c>
      <c r="E14" s="34">
        <v>4509556</v>
      </c>
      <c r="F14" s="34">
        <v>1</v>
      </c>
      <c r="G14" s="28">
        <v>0.5</v>
      </c>
      <c r="H14" s="27">
        <v>0.5711921296296296</v>
      </c>
      <c r="I14" s="25">
        <v>40</v>
      </c>
      <c r="J14" s="25">
        <v>50</v>
      </c>
      <c r="K14" s="25">
        <v>61</v>
      </c>
      <c r="L14" s="25">
        <v>62</v>
      </c>
      <c r="M14" s="25">
        <v>61</v>
      </c>
      <c r="N14" s="25">
        <v>62</v>
      </c>
      <c r="O14" s="25">
        <v>34</v>
      </c>
      <c r="P14" s="25">
        <v>37</v>
      </c>
      <c r="Q14" s="25">
        <v>31</v>
      </c>
      <c r="R14" s="25">
        <v>35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/>
      <c r="AD14" s="25"/>
      <c r="AE14" s="84">
        <v>1</v>
      </c>
      <c r="AF14" s="84">
        <v>1</v>
      </c>
      <c r="AG14" s="25">
        <v>0</v>
      </c>
      <c r="AH14" s="25">
        <v>0</v>
      </c>
      <c r="AI14" s="25">
        <v>2</v>
      </c>
      <c r="AJ14" s="25">
        <v>2</v>
      </c>
      <c r="AK14" s="27">
        <v>0.020833333333333332</v>
      </c>
      <c r="AL14" s="25">
        <v>1</v>
      </c>
      <c r="AM14" s="25">
        <v>1</v>
      </c>
      <c r="AN14" s="25">
        <v>1</v>
      </c>
      <c r="AO14" s="25">
        <v>1</v>
      </c>
      <c r="AP14" s="25">
        <v>1</v>
      </c>
      <c r="AQ14" s="27">
        <v>0</v>
      </c>
      <c r="AR14" s="25"/>
      <c r="AS14" s="67"/>
      <c r="AT14" s="67"/>
      <c r="AU14" s="108">
        <v>1</v>
      </c>
      <c r="AV14" s="108">
        <v>1</v>
      </c>
      <c r="AW14" s="67">
        <v>1</v>
      </c>
      <c r="AX14" s="67">
        <v>1</v>
      </c>
      <c r="AY14" s="67">
        <v>1</v>
      </c>
      <c r="AZ14" s="67"/>
      <c r="BA14" s="67"/>
      <c r="BB14" s="67"/>
      <c r="BC14" s="67">
        <v>1</v>
      </c>
      <c r="BD14" s="67">
        <v>1</v>
      </c>
      <c r="BE14" s="67"/>
      <c r="BF14" s="67"/>
      <c r="BG14" s="67"/>
      <c r="BH14" s="27">
        <v>0.08333333333333333</v>
      </c>
      <c r="BI14" s="27" t="s">
        <v>256</v>
      </c>
      <c r="BJ14" s="25">
        <v>1</v>
      </c>
      <c r="BK14" s="107"/>
      <c r="BL14" s="107"/>
      <c r="BM14" s="107"/>
      <c r="BN14" s="107">
        <v>1</v>
      </c>
      <c r="BO14" s="107"/>
      <c r="BP14" s="107">
        <v>1</v>
      </c>
      <c r="BQ14" s="107"/>
      <c r="BR14" s="107"/>
      <c r="BS14" s="107">
        <v>1</v>
      </c>
      <c r="BT14" s="107"/>
      <c r="BU14" s="107">
        <v>1</v>
      </c>
      <c r="BV14" s="107"/>
      <c r="BW14" s="107">
        <v>1</v>
      </c>
      <c r="BX14" s="107">
        <v>1</v>
      </c>
      <c r="BY14" s="27">
        <v>0</v>
      </c>
      <c r="BZ14" s="25" t="s">
        <v>257</v>
      </c>
      <c r="CA14" s="103">
        <v>0.10416666666666666</v>
      </c>
      <c r="CB14" s="103">
        <v>0.07119212962962962</v>
      </c>
      <c r="CC14" s="118">
        <v>0.17535879629629628</v>
      </c>
      <c r="CD14" s="101">
        <v>9</v>
      </c>
      <c r="CE14" s="101"/>
      <c r="CF14" s="101">
        <v>11</v>
      </c>
    </row>
    <row r="15" spans="1:84" ht="38.25">
      <c r="A15" s="101" t="s">
        <v>72</v>
      </c>
      <c r="B15" s="34" t="s">
        <v>162</v>
      </c>
      <c r="C15" s="34" t="s">
        <v>278</v>
      </c>
      <c r="D15" s="34" t="s">
        <v>274</v>
      </c>
      <c r="E15" s="34">
        <v>4509552</v>
      </c>
      <c r="F15" s="34">
        <v>6</v>
      </c>
      <c r="G15" s="28">
        <v>0.5833333333333334</v>
      </c>
      <c r="H15" s="27">
        <v>0.6590972222222222</v>
      </c>
      <c r="I15" s="25">
        <v>40</v>
      </c>
      <c r="J15" s="25">
        <v>50</v>
      </c>
      <c r="K15" s="25">
        <v>61</v>
      </c>
      <c r="L15" s="25">
        <v>62</v>
      </c>
      <c r="M15" s="25">
        <v>51</v>
      </c>
      <c r="N15" s="25">
        <v>62</v>
      </c>
      <c r="O15" s="25">
        <v>36</v>
      </c>
      <c r="P15" s="25">
        <v>35</v>
      </c>
      <c r="Q15" s="25">
        <v>39</v>
      </c>
      <c r="R15" s="25">
        <v>33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/>
      <c r="AD15" s="25"/>
      <c r="AE15" s="84">
        <v>1</v>
      </c>
      <c r="AF15" s="84">
        <v>1</v>
      </c>
      <c r="AG15" s="25">
        <v>1</v>
      </c>
      <c r="AH15" s="25">
        <v>0</v>
      </c>
      <c r="AI15" s="25">
        <v>1</v>
      </c>
      <c r="AJ15" s="25">
        <v>2</v>
      </c>
      <c r="AK15" s="27">
        <v>0.020833333333333332</v>
      </c>
      <c r="AL15" s="25">
        <v>2</v>
      </c>
      <c r="AM15" s="25">
        <v>0</v>
      </c>
      <c r="AN15" s="25">
        <v>1</v>
      </c>
      <c r="AO15" s="25">
        <v>1</v>
      </c>
      <c r="AP15" s="25">
        <v>1</v>
      </c>
      <c r="AQ15" s="27">
        <v>0.010416666666666666</v>
      </c>
      <c r="AR15" s="25"/>
      <c r="AS15" s="67"/>
      <c r="AT15" s="67"/>
      <c r="AU15" s="67"/>
      <c r="AV15" s="67"/>
      <c r="AW15" s="67">
        <v>1</v>
      </c>
      <c r="AX15" s="67">
        <v>1</v>
      </c>
      <c r="AY15" s="67">
        <v>1</v>
      </c>
      <c r="AZ15" s="67"/>
      <c r="BA15" s="67"/>
      <c r="BB15" s="67">
        <v>1</v>
      </c>
      <c r="BC15" s="67"/>
      <c r="BD15" s="67">
        <v>1</v>
      </c>
      <c r="BE15" s="67">
        <v>1</v>
      </c>
      <c r="BF15" s="67">
        <v>1</v>
      </c>
      <c r="BG15" s="67">
        <v>1</v>
      </c>
      <c r="BH15" s="27">
        <v>0.07291666666666666</v>
      </c>
      <c r="BI15" s="27"/>
      <c r="BJ15" s="25">
        <v>6</v>
      </c>
      <c r="BK15" s="67">
        <v>1</v>
      </c>
      <c r="BL15" s="67"/>
      <c r="BM15" s="67">
        <v>1</v>
      </c>
      <c r="BN15" s="67">
        <v>1</v>
      </c>
      <c r="BO15" s="67"/>
      <c r="BP15" s="67">
        <v>1</v>
      </c>
      <c r="BQ15" s="67"/>
      <c r="BR15" s="67"/>
      <c r="BS15" s="107" t="s">
        <v>247</v>
      </c>
      <c r="BT15" s="67">
        <v>1</v>
      </c>
      <c r="BU15" s="67">
        <v>1</v>
      </c>
      <c r="BV15" s="67"/>
      <c r="BW15" s="67"/>
      <c r="BX15" s="67"/>
      <c r="BY15" s="27">
        <v>0</v>
      </c>
      <c r="BZ15" s="25"/>
      <c r="CA15" s="103">
        <v>0.10416666666666666</v>
      </c>
      <c r="CB15" s="103">
        <v>0.07576388888888885</v>
      </c>
      <c r="CC15" s="118">
        <v>0.1799305555555555</v>
      </c>
      <c r="CD15" s="101"/>
      <c r="CE15" s="119">
        <v>3</v>
      </c>
      <c r="CF15" s="101">
        <v>12</v>
      </c>
    </row>
    <row r="16" spans="1:84" ht="38.25">
      <c r="A16" s="101" t="s">
        <v>73</v>
      </c>
      <c r="B16" s="34" t="s">
        <v>134</v>
      </c>
      <c r="C16" s="34" t="s">
        <v>277</v>
      </c>
      <c r="D16" s="34" t="s">
        <v>274</v>
      </c>
      <c r="E16" s="34">
        <v>4502662</v>
      </c>
      <c r="F16" s="34">
        <v>1</v>
      </c>
      <c r="G16" s="28">
        <v>0.625</v>
      </c>
      <c r="H16" s="27">
        <v>0.7019212962962963</v>
      </c>
      <c r="I16" s="25">
        <v>40</v>
      </c>
      <c r="J16" s="25">
        <v>50</v>
      </c>
      <c r="K16" s="25">
        <v>61</v>
      </c>
      <c r="L16" s="25">
        <v>62</v>
      </c>
      <c r="M16" s="25">
        <v>40</v>
      </c>
      <c r="N16" s="25">
        <v>50</v>
      </c>
      <c r="O16" s="25">
        <v>61</v>
      </c>
      <c r="P16" s="25">
        <v>62</v>
      </c>
      <c r="Q16" s="25">
        <v>36</v>
      </c>
      <c r="R16" s="25">
        <v>32</v>
      </c>
      <c r="S16" s="25">
        <v>33</v>
      </c>
      <c r="T16" s="25">
        <v>31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/>
      <c r="AD16" s="25"/>
      <c r="AE16" s="25">
        <v>2</v>
      </c>
      <c r="AF16" s="25">
        <v>2</v>
      </c>
      <c r="AG16" s="25">
        <v>0</v>
      </c>
      <c r="AH16" s="25">
        <v>0</v>
      </c>
      <c r="AI16" s="25">
        <v>2</v>
      </c>
      <c r="AJ16" s="25">
        <v>2</v>
      </c>
      <c r="AK16" s="27">
        <v>0</v>
      </c>
      <c r="AL16" s="25">
        <v>1</v>
      </c>
      <c r="AM16" s="25">
        <v>1</v>
      </c>
      <c r="AN16" s="25">
        <v>0</v>
      </c>
      <c r="AO16" s="25">
        <v>0</v>
      </c>
      <c r="AP16" s="25">
        <v>0</v>
      </c>
      <c r="AQ16" s="27">
        <v>0.03125</v>
      </c>
      <c r="AR16" s="25"/>
      <c r="AS16" s="67">
        <v>1</v>
      </c>
      <c r="AT16" s="67">
        <v>1</v>
      </c>
      <c r="AU16" s="67">
        <v>1</v>
      </c>
      <c r="AV16" s="67"/>
      <c r="AW16" s="67">
        <v>1</v>
      </c>
      <c r="AX16" s="67"/>
      <c r="AY16" s="67"/>
      <c r="AZ16" s="67"/>
      <c r="BA16" s="67">
        <v>1</v>
      </c>
      <c r="BB16" s="67">
        <v>1</v>
      </c>
      <c r="BC16" s="67">
        <v>1</v>
      </c>
      <c r="BD16" s="67"/>
      <c r="BE16" s="67"/>
      <c r="BF16" s="67"/>
      <c r="BG16" s="67"/>
      <c r="BH16" s="27">
        <v>0.08333333333333333</v>
      </c>
      <c r="BI16" s="27"/>
      <c r="BJ16" s="25">
        <v>1</v>
      </c>
      <c r="BK16" s="67"/>
      <c r="BL16" s="67"/>
      <c r="BM16" s="67"/>
      <c r="BN16" s="67">
        <v>1</v>
      </c>
      <c r="BO16" s="67"/>
      <c r="BP16" s="67">
        <v>1</v>
      </c>
      <c r="BQ16" s="67"/>
      <c r="BR16" s="67"/>
      <c r="BS16" s="67">
        <v>1</v>
      </c>
      <c r="BT16" s="67"/>
      <c r="BU16" s="67">
        <v>1</v>
      </c>
      <c r="BV16" s="67"/>
      <c r="BW16" s="67">
        <v>1</v>
      </c>
      <c r="BX16" s="67">
        <v>1</v>
      </c>
      <c r="BY16" s="27">
        <v>0</v>
      </c>
      <c r="BZ16" s="25"/>
      <c r="CA16" s="103">
        <v>0.11458333333333333</v>
      </c>
      <c r="CB16" s="103">
        <v>0.0769212962962963</v>
      </c>
      <c r="CC16" s="118">
        <v>0.1915046296296296</v>
      </c>
      <c r="CD16" s="101">
        <v>10</v>
      </c>
      <c r="CE16" s="101"/>
      <c r="CF16" s="101">
        <v>13</v>
      </c>
    </row>
    <row r="17" spans="1:84" ht="38.25">
      <c r="A17" s="101" t="s">
        <v>60</v>
      </c>
      <c r="B17" s="34" t="s">
        <v>129</v>
      </c>
      <c r="C17" s="34" t="s">
        <v>278</v>
      </c>
      <c r="D17" s="34" t="s">
        <v>274</v>
      </c>
      <c r="E17" s="34">
        <v>4502665</v>
      </c>
      <c r="F17" s="34">
        <v>4</v>
      </c>
      <c r="G17" s="28">
        <v>0.5</v>
      </c>
      <c r="H17" s="27">
        <v>0.5807407407407407</v>
      </c>
      <c r="I17" s="25">
        <v>40</v>
      </c>
      <c r="J17" s="25">
        <v>50</v>
      </c>
      <c r="K17" s="25">
        <v>52</v>
      </c>
      <c r="L17" s="25">
        <v>40</v>
      </c>
      <c r="M17" s="25">
        <v>50</v>
      </c>
      <c r="N17" s="25">
        <v>61</v>
      </c>
      <c r="O17" s="25">
        <v>62</v>
      </c>
      <c r="P17" s="25">
        <v>36</v>
      </c>
      <c r="Q17" s="25">
        <v>39</v>
      </c>
      <c r="R17" s="25">
        <v>32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/>
      <c r="AD17" s="25"/>
      <c r="AE17" s="25">
        <v>2</v>
      </c>
      <c r="AF17" s="25">
        <v>2</v>
      </c>
      <c r="AG17" s="25">
        <v>0</v>
      </c>
      <c r="AH17" s="25">
        <v>2</v>
      </c>
      <c r="AI17" s="25">
        <v>1</v>
      </c>
      <c r="AJ17" s="25">
        <v>1</v>
      </c>
      <c r="AK17" s="27">
        <v>0</v>
      </c>
      <c r="AL17" s="25">
        <v>2</v>
      </c>
      <c r="AM17" s="25">
        <v>1</v>
      </c>
      <c r="AN17" s="25">
        <v>0</v>
      </c>
      <c r="AO17" s="25">
        <v>1</v>
      </c>
      <c r="AP17" s="25">
        <v>1</v>
      </c>
      <c r="AQ17" s="27">
        <v>0.010416666666666666</v>
      </c>
      <c r="AR17" s="25"/>
      <c r="AS17" s="67"/>
      <c r="AT17" s="67"/>
      <c r="AU17" s="67">
        <v>1</v>
      </c>
      <c r="AV17" s="67"/>
      <c r="AW17" s="67">
        <v>1</v>
      </c>
      <c r="AX17" s="67">
        <v>1</v>
      </c>
      <c r="AY17" s="67">
        <v>1</v>
      </c>
      <c r="AZ17" s="67"/>
      <c r="BA17" s="67"/>
      <c r="BB17" s="67"/>
      <c r="BC17" s="67">
        <v>1</v>
      </c>
      <c r="BD17" s="67"/>
      <c r="BE17" s="67"/>
      <c r="BF17" s="67"/>
      <c r="BG17" s="67"/>
      <c r="BH17" s="27">
        <v>0.10416666666666666</v>
      </c>
      <c r="BI17" s="27"/>
      <c r="BJ17" s="25">
        <v>4</v>
      </c>
      <c r="BK17" s="67">
        <v>1</v>
      </c>
      <c r="BL17" s="67"/>
      <c r="BM17" s="67"/>
      <c r="BN17" s="67"/>
      <c r="BO17" s="67"/>
      <c r="BP17" s="67"/>
      <c r="BQ17" s="67">
        <v>1</v>
      </c>
      <c r="BR17" s="67"/>
      <c r="BS17" s="67">
        <v>1</v>
      </c>
      <c r="BT17" s="67"/>
      <c r="BU17" s="67">
        <v>1</v>
      </c>
      <c r="BV17" s="67">
        <v>1</v>
      </c>
      <c r="BW17" s="67"/>
      <c r="BX17" s="67">
        <v>1</v>
      </c>
      <c r="BY17" s="27">
        <v>0</v>
      </c>
      <c r="BZ17" s="25"/>
      <c r="CA17" s="103">
        <v>0.11458333333333333</v>
      </c>
      <c r="CB17" s="103">
        <v>0.08074074074074067</v>
      </c>
      <c r="CC17" s="118">
        <v>0.19532407407407398</v>
      </c>
      <c r="CD17" s="101"/>
      <c r="CE17" s="101">
        <v>4</v>
      </c>
      <c r="CF17" s="101">
        <v>14</v>
      </c>
    </row>
    <row r="18" spans="1:84" ht="38.25">
      <c r="A18" s="101" t="s">
        <v>64</v>
      </c>
      <c r="B18" s="34" t="s">
        <v>128</v>
      </c>
      <c r="C18" s="34" t="s">
        <v>278</v>
      </c>
      <c r="D18" s="34" t="s">
        <v>271</v>
      </c>
      <c r="E18" s="34">
        <v>4711754</v>
      </c>
      <c r="F18" s="34">
        <v>3</v>
      </c>
      <c r="G18" s="28">
        <v>0.5416666666666666</v>
      </c>
      <c r="H18" s="27">
        <v>0.6157175925925926</v>
      </c>
      <c r="I18" s="25">
        <v>40</v>
      </c>
      <c r="J18" s="25">
        <v>50</v>
      </c>
      <c r="K18" s="25">
        <v>62</v>
      </c>
      <c r="L18" s="25">
        <v>40</v>
      </c>
      <c r="M18" s="25">
        <v>61</v>
      </c>
      <c r="N18" s="25">
        <v>36</v>
      </c>
      <c r="O18" s="25">
        <v>31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/>
      <c r="AD18" s="25"/>
      <c r="AE18" s="25">
        <v>2</v>
      </c>
      <c r="AF18" s="84">
        <v>1</v>
      </c>
      <c r="AG18" s="25">
        <v>0</v>
      </c>
      <c r="AH18" s="25">
        <v>0</v>
      </c>
      <c r="AI18" s="25">
        <v>1</v>
      </c>
      <c r="AJ18" s="25">
        <v>1</v>
      </c>
      <c r="AK18" s="27">
        <v>0.03125</v>
      </c>
      <c r="AL18" s="25">
        <v>1</v>
      </c>
      <c r="AM18" s="25">
        <v>1</v>
      </c>
      <c r="AN18" s="25">
        <v>0</v>
      </c>
      <c r="AO18" s="25">
        <v>0</v>
      </c>
      <c r="AP18" s="25">
        <v>0</v>
      </c>
      <c r="AQ18" s="27">
        <v>0.03125</v>
      </c>
      <c r="AR18" s="25"/>
      <c r="AS18" s="67"/>
      <c r="AT18" s="67"/>
      <c r="AU18" s="67">
        <v>1</v>
      </c>
      <c r="AV18" s="67"/>
      <c r="AW18" s="67">
        <v>1</v>
      </c>
      <c r="AX18" s="67">
        <v>1</v>
      </c>
      <c r="AY18" s="67"/>
      <c r="AZ18" s="67"/>
      <c r="BA18" s="67"/>
      <c r="BB18" s="67"/>
      <c r="BC18" s="67">
        <v>1</v>
      </c>
      <c r="BD18" s="67">
        <v>1</v>
      </c>
      <c r="BE18" s="67">
        <v>1</v>
      </c>
      <c r="BF18" s="67">
        <v>1</v>
      </c>
      <c r="BG18" s="67">
        <v>1</v>
      </c>
      <c r="BH18" s="27">
        <v>0.07291666666666666</v>
      </c>
      <c r="BI18" s="27"/>
      <c r="BJ18" s="25">
        <v>3</v>
      </c>
      <c r="BK18" s="67"/>
      <c r="BL18" s="67">
        <v>1</v>
      </c>
      <c r="BM18" s="67">
        <v>1</v>
      </c>
      <c r="BN18" s="67"/>
      <c r="BO18" s="67">
        <v>1</v>
      </c>
      <c r="BP18" s="67"/>
      <c r="BQ18" s="67">
        <v>1</v>
      </c>
      <c r="BR18" s="67"/>
      <c r="BS18" s="107" t="s">
        <v>247</v>
      </c>
      <c r="BT18" s="67">
        <v>1</v>
      </c>
      <c r="BU18" s="67"/>
      <c r="BV18" s="67">
        <v>1</v>
      </c>
      <c r="BW18" s="67"/>
      <c r="BX18" s="67"/>
      <c r="BY18" s="27">
        <v>0</v>
      </c>
      <c r="BZ18" s="25"/>
      <c r="CA18" s="103">
        <v>0.13541666666666666</v>
      </c>
      <c r="CB18" s="103">
        <v>0.07405092592592599</v>
      </c>
      <c r="CC18" s="118">
        <v>0.20946759259259265</v>
      </c>
      <c r="CD18" s="101"/>
      <c r="CE18" s="101">
        <v>5</v>
      </c>
      <c r="CF18" s="101">
        <v>15</v>
      </c>
    </row>
    <row r="19" spans="1:84" ht="38.25">
      <c r="A19" s="101" t="s">
        <v>70</v>
      </c>
      <c r="B19" s="34" t="s">
        <v>143</v>
      </c>
      <c r="C19" s="34" t="s">
        <v>278</v>
      </c>
      <c r="D19" s="34" t="s">
        <v>274</v>
      </c>
      <c r="E19" s="34">
        <v>4851118</v>
      </c>
      <c r="F19" s="34">
        <v>2</v>
      </c>
      <c r="G19" s="28">
        <v>0.5833333333333334</v>
      </c>
      <c r="H19" s="27">
        <v>0.6630902777777777</v>
      </c>
      <c r="I19" s="25">
        <v>40</v>
      </c>
      <c r="J19" s="25">
        <v>50</v>
      </c>
      <c r="K19" s="25">
        <v>51</v>
      </c>
      <c r="L19" s="25">
        <v>61</v>
      </c>
      <c r="M19" s="25">
        <v>40</v>
      </c>
      <c r="N19" s="25">
        <v>50</v>
      </c>
      <c r="O19" s="25">
        <v>61</v>
      </c>
      <c r="P19" s="25">
        <v>62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/>
      <c r="AD19" s="25"/>
      <c r="AE19" s="25">
        <v>2</v>
      </c>
      <c r="AF19" s="25">
        <v>2</v>
      </c>
      <c r="AG19" s="25">
        <v>1</v>
      </c>
      <c r="AH19" s="25">
        <v>0</v>
      </c>
      <c r="AI19" s="25">
        <v>2</v>
      </c>
      <c r="AJ19" s="25">
        <v>1</v>
      </c>
      <c r="AK19" s="27">
        <v>0</v>
      </c>
      <c r="AL19" s="25">
        <v>2</v>
      </c>
      <c r="AM19" s="25">
        <v>0</v>
      </c>
      <c r="AN19" s="25">
        <v>0</v>
      </c>
      <c r="AO19" s="25">
        <v>0</v>
      </c>
      <c r="AP19" s="25">
        <v>0</v>
      </c>
      <c r="AQ19" s="27">
        <v>0.041666666666666664</v>
      </c>
      <c r="AR19" s="25"/>
      <c r="AS19" s="67">
        <v>2</v>
      </c>
      <c r="AT19" s="67"/>
      <c r="AU19" s="67">
        <v>1</v>
      </c>
      <c r="AV19" s="67"/>
      <c r="AW19" s="67">
        <v>1</v>
      </c>
      <c r="AX19" s="67">
        <v>1</v>
      </c>
      <c r="AY19" s="67"/>
      <c r="AZ19" s="67"/>
      <c r="BA19" s="67"/>
      <c r="BB19" s="67"/>
      <c r="BC19" s="67"/>
      <c r="BD19" s="67"/>
      <c r="BE19" s="67"/>
      <c r="BF19" s="67"/>
      <c r="BG19" s="67"/>
      <c r="BH19" s="27">
        <v>0.10416666666666666</v>
      </c>
      <c r="BI19" s="27"/>
      <c r="BJ19" s="25">
        <v>2</v>
      </c>
      <c r="BK19" s="67"/>
      <c r="BL19" s="67"/>
      <c r="BM19" s="67">
        <v>1</v>
      </c>
      <c r="BN19" s="67">
        <v>1</v>
      </c>
      <c r="BO19" s="67"/>
      <c r="BP19" s="67"/>
      <c r="BQ19" s="67"/>
      <c r="BR19" s="67">
        <v>1</v>
      </c>
      <c r="BS19" s="67">
        <v>1</v>
      </c>
      <c r="BT19" s="67"/>
      <c r="BU19" s="67"/>
      <c r="BV19" s="67">
        <v>1</v>
      </c>
      <c r="BW19" s="67"/>
      <c r="BX19" s="67">
        <v>1</v>
      </c>
      <c r="BY19" s="27">
        <v>0.010416666666666666</v>
      </c>
      <c r="BZ19" s="25"/>
      <c r="CA19" s="103">
        <v>0.15625</v>
      </c>
      <c r="CB19" s="103">
        <v>0.07975694444444437</v>
      </c>
      <c r="CC19" s="118">
        <v>0.23600694444444437</v>
      </c>
      <c r="CD19" s="101"/>
      <c r="CE19" s="101">
        <v>6</v>
      </c>
      <c r="CF19" s="101">
        <v>16</v>
      </c>
    </row>
    <row r="20" spans="1:84" ht="38.25">
      <c r="A20" s="101" t="s">
        <v>68</v>
      </c>
      <c r="B20" s="34" t="s">
        <v>133</v>
      </c>
      <c r="C20" s="34" t="s">
        <v>277</v>
      </c>
      <c r="D20" s="34" t="s">
        <v>274</v>
      </c>
      <c r="E20" s="34">
        <v>4707654</v>
      </c>
      <c r="F20" s="34">
        <v>5</v>
      </c>
      <c r="G20" s="28">
        <v>0.5833333333333334</v>
      </c>
      <c r="H20" s="27">
        <v>0.6491666666666667</v>
      </c>
      <c r="I20" s="25">
        <v>40</v>
      </c>
      <c r="J20" s="25">
        <v>50</v>
      </c>
      <c r="K20" s="25">
        <v>61</v>
      </c>
      <c r="L20" s="25">
        <v>62</v>
      </c>
      <c r="M20" s="25">
        <v>40</v>
      </c>
      <c r="N20" s="25">
        <v>50</v>
      </c>
      <c r="O20" s="25">
        <v>36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/>
      <c r="AD20" s="25"/>
      <c r="AE20" s="25">
        <v>2</v>
      </c>
      <c r="AF20" s="25">
        <v>2</v>
      </c>
      <c r="AG20" s="25">
        <v>0</v>
      </c>
      <c r="AH20" s="25">
        <v>0</v>
      </c>
      <c r="AI20" s="25">
        <v>1</v>
      </c>
      <c r="AJ20" s="25">
        <v>1</v>
      </c>
      <c r="AK20" s="27">
        <v>0.020833333333333332</v>
      </c>
      <c r="AL20" s="25">
        <v>1</v>
      </c>
      <c r="AM20" s="25">
        <v>0</v>
      </c>
      <c r="AN20" s="25">
        <v>0</v>
      </c>
      <c r="AO20" s="25">
        <v>0</v>
      </c>
      <c r="AP20" s="25">
        <v>0</v>
      </c>
      <c r="AQ20" s="27">
        <v>0.041666666666666664</v>
      </c>
      <c r="AR20" s="25"/>
      <c r="AS20" s="67"/>
      <c r="AT20" s="67"/>
      <c r="AU20" s="67">
        <v>1</v>
      </c>
      <c r="AV20" s="67">
        <v>1</v>
      </c>
      <c r="AW20" s="67">
        <v>1</v>
      </c>
      <c r="AX20" s="67">
        <v>1</v>
      </c>
      <c r="AY20" s="67"/>
      <c r="AZ20" s="67"/>
      <c r="BA20" s="67"/>
      <c r="BB20" s="67"/>
      <c r="BC20" s="67"/>
      <c r="BD20" s="67"/>
      <c r="BE20" s="67"/>
      <c r="BF20" s="67"/>
      <c r="BG20" s="67"/>
      <c r="BH20" s="27">
        <v>0.11458333333333333</v>
      </c>
      <c r="BI20" s="27"/>
      <c r="BJ20" s="25">
        <v>5</v>
      </c>
      <c r="BK20" s="67"/>
      <c r="BL20" s="67">
        <v>1</v>
      </c>
      <c r="BM20" s="67"/>
      <c r="BN20" s="67"/>
      <c r="BO20" s="67">
        <v>1</v>
      </c>
      <c r="BP20" s="67">
        <v>1</v>
      </c>
      <c r="BQ20" s="67"/>
      <c r="BR20" s="67">
        <v>1</v>
      </c>
      <c r="BS20" s="107" t="s">
        <v>247</v>
      </c>
      <c r="BT20" s="67">
        <v>1</v>
      </c>
      <c r="BU20" s="67"/>
      <c r="BV20" s="67"/>
      <c r="BW20" s="67">
        <v>1</v>
      </c>
      <c r="BX20" s="67"/>
      <c r="BY20" s="27">
        <v>0</v>
      </c>
      <c r="BZ20" s="25"/>
      <c r="CA20" s="103">
        <v>0.17708333333333334</v>
      </c>
      <c r="CB20" s="103">
        <v>0.0658333333333333</v>
      </c>
      <c r="CC20" s="118">
        <v>0.24291666666666664</v>
      </c>
      <c r="CD20" s="101">
        <v>11</v>
      </c>
      <c r="CE20" s="101"/>
      <c r="CF20" s="101">
        <v>17</v>
      </c>
    </row>
    <row r="21" spans="1:84" ht="38.25">
      <c r="A21" s="101" t="s">
        <v>75</v>
      </c>
      <c r="B21" s="34" t="s">
        <v>167</v>
      </c>
      <c r="C21" s="34" t="s">
        <v>278</v>
      </c>
      <c r="D21" s="34" t="s">
        <v>274</v>
      </c>
      <c r="E21" s="34">
        <v>4707672</v>
      </c>
      <c r="F21" s="34">
        <v>3</v>
      </c>
      <c r="G21" s="28">
        <v>0.625</v>
      </c>
      <c r="H21" s="27">
        <v>0.7060995370370371</v>
      </c>
      <c r="I21" s="25">
        <v>40</v>
      </c>
      <c r="J21" s="25">
        <v>50</v>
      </c>
      <c r="K21" s="25">
        <v>61</v>
      </c>
      <c r="L21" s="25">
        <v>62</v>
      </c>
      <c r="M21" s="25">
        <v>61</v>
      </c>
      <c r="N21" s="25">
        <v>40</v>
      </c>
      <c r="O21" s="25">
        <v>50</v>
      </c>
      <c r="P21" s="25">
        <v>61</v>
      </c>
      <c r="Q21" s="25">
        <v>31</v>
      </c>
      <c r="R21" s="25">
        <v>37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/>
      <c r="AD21" s="25"/>
      <c r="AE21" s="25">
        <v>2</v>
      </c>
      <c r="AF21" s="25">
        <v>2</v>
      </c>
      <c r="AG21" s="25">
        <v>0</v>
      </c>
      <c r="AH21" s="25">
        <v>0</v>
      </c>
      <c r="AI21" s="67">
        <v>2</v>
      </c>
      <c r="AJ21" s="25">
        <v>1</v>
      </c>
      <c r="AK21" s="27">
        <v>0.010416666666666666</v>
      </c>
      <c r="AL21" s="25">
        <v>1</v>
      </c>
      <c r="AM21" s="25">
        <v>1</v>
      </c>
      <c r="AN21" s="25">
        <v>0</v>
      </c>
      <c r="AO21" s="25">
        <v>0</v>
      </c>
      <c r="AP21" s="25">
        <v>1</v>
      </c>
      <c r="AQ21" s="27">
        <v>0.020833333333333332</v>
      </c>
      <c r="AR21" s="25"/>
      <c r="AS21" s="67"/>
      <c r="AT21" s="67"/>
      <c r="AU21" s="67">
        <v>1</v>
      </c>
      <c r="AV21" s="67">
        <v>1</v>
      </c>
      <c r="AW21" s="67">
        <v>1</v>
      </c>
      <c r="AX21" s="67"/>
      <c r="AY21" s="67"/>
      <c r="AZ21" s="67"/>
      <c r="BA21" s="67"/>
      <c r="BB21" s="67">
        <v>1</v>
      </c>
      <c r="BC21" s="67">
        <v>1</v>
      </c>
      <c r="BD21" s="67">
        <v>1</v>
      </c>
      <c r="BE21" s="67"/>
      <c r="BF21" s="67"/>
      <c r="BG21" s="67"/>
      <c r="BH21" s="27">
        <v>0.09375</v>
      </c>
      <c r="BI21" s="27"/>
      <c r="BJ21" s="25">
        <v>3</v>
      </c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27">
        <v>0.0625</v>
      </c>
      <c r="BZ21" s="25" t="s">
        <v>249</v>
      </c>
      <c r="CA21" s="103">
        <v>0.1875</v>
      </c>
      <c r="CB21" s="103">
        <v>0.0810995370370371</v>
      </c>
      <c r="CC21" s="118">
        <v>0.2685995370370371</v>
      </c>
      <c r="CD21" s="101"/>
      <c r="CE21" s="101">
        <v>7</v>
      </c>
      <c r="CF21" s="101">
        <v>18</v>
      </c>
    </row>
    <row r="22" spans="1:84" ht="38.25">
      <c r="A22" s="101" t="s">
        <v>61</v>
      </c>
      <c r="B22" s="34" t="s">
        <v>136</v>
      </c>
      <c r="C22" s="34" t="s">
        <v>278</v>
      </c>
      <c r="D22" s="34" t="s">
        <v>274</v>
      </c>
      <c r="E22" s="34">
        <v>4711570</v>
      </c>
      <c r="F22" s="34">
        <v>6</v>
      </c>
      <c r="G22" s="28">
        <v>0.5</v>
      </c>
      <c r="H22" s="27">
        <v>0.5944791666666667</v>
      </c>
      <c r="I22" s="25">
        <v>40</v>
      </c>
      <c r="J22" s="25">
        <v>50</v>
      </c>
      <c r="K22" s="25">
        <v>51</v>
      </c>
      <c r="L22" s="25">
        <v>61</v>
      </c>
      <c r="M22" s="25">
        <v>40</v>
      </c>
      <c r="N22" s="25">
        <v>50</v>
      </c>
      <c r="O22" s="25">
        <v>51</v>
      </c>
      <c r="P22" s="25">
        <v>61</v>
      </c>
      <c r="Q22" s="25">
        <v>36</v>
      </c>
      <c r="R22" s="25">
        <v>39</v>
      </c>
      <c r="S22" s="25">
        <v>32</v>
      </c>
      <c r="T22" s="25">
        <v>33</v>
      </c>
      <c r="U22" s="25">
        <v>34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/>
      <c r="AD22" s="25"/>
      <c r="AE22" s="25">
        <v>2</v>
      </c>
      <c r="AF22" s="25">
        <v>2</v>
      </c>
      <c r="AG22" s="25">
        <v>2</v>
      </c>
      <c r="AH22" s="25">
        <v>0</v>
      </c>
      <c r="AI22" s="25">
        <v>2</v>
      </c>
      <c r="AJ22" s="25">
        <v>0</v>
      </c>
      <c r="AK22" s="27">
        <v>0</v>
      </c>
      <c r="AL22" s="25">
        <v>2</v>
      </c>
      <c r="AM22" s="25">
        <v>1</v>
      </c>
      <c r="AN22" s="25">
        <v>1</v>
      </c>
      <c r="AO22" s="25">
        <v>1</v>
      </c>
      <c r="AP22" s="25">
        <v>1</v>
      </c>
      <c r="AQ22" s="27">
        <v>0</v>
      </c>
      <c r="AR22" s="25"/>
      <c r="AS22" s="67">
        <v>1</v>
      </c>
      <c r="AT22" s="67">
        <v>1</v>
      </c>
      <c r="AU22" s="67"/>
      <c r="AV22" s="67"/>
      <c r="AW22" s="67"/>
      <c r="AX22" s="67"/>
      <c r="AY22" s="67">
        <v>1</v>
      </c>
      <c r="AZ22" s="67">
        <v>1</v>
      </c>
      <c r="BA22" s="67"/>
      <c r="BB22" s="67">
        <v>1</v>
      </c>
      <c r="BC22" s="67">
        <v>1</v>
      </c>
      <c r="BD22" s="67"/>
      <c r="BE22" s="67"/>
      <c r="BF22" s="67"/>
      <c r="BG22" s="67"/>
      <c r="BH22" s="27">
        <v>0.09375</v>
      </c>
      <c r="BI22" s="27"/>
      <c r="BJ22" s="25">
        <v>6</v>
      </c>
      <c r="BK22" s="67"/>
      <c r="BL22" s="67">
        <v>1</v>
      </c>
      <c r="BM22" s="67">
        <v>1</v>
      </c>
      <c r="BN22" s="67">
        <v>1</v>
      </c>
      <c r="BO22" s="67"/>
      <c r="BP22" s="67">
        <v>1</v>
      </c>
      <c r="BQ22" s="67"/>
      <c r="BR22" s="67"/>
      <c r="BS22" s="107" t="s">
        <v>247</v>
      </c>
      <c r="BT22" s="67">
        <v>1</v>
      </c>
      <c r="BU22" s="67"/>
      <c r="BV22" s="67"/>
      <c r="BW22" s="67">
        <v>1</v>
      </c>
      <c r="BX22" s="67"/>
      <c r="BY22" s="27">
        <v>0.020833333333333332</v>
      </c>
      <c r="BZ22" s="25"/>
      <c r="CA22" s="103">
        <v>0.11458333333333333</v>
      </c>
      <c r="CB22" s="103">
        <v>0.09447916666666667</v>
      </c>
      <c r="CC22" s="118" t="s">
        <v>266</v>
      </c>
      <c r="CD22" s="101"/>
      <c r="CE22" s="101" t="s">
        <v>266</v>
      </c>
      <c r="CF22" s="101" t="s">
        <v>266</v>
      </c>
    </row>
    <row r="23" spans="1:84" ht="38.25">
      <c r="A23" s="101" t="s">
        <v>69</v>
      </c>
      <c r="B23" s="34" t="s">
        <v>139</v>
      </c>
      <c r="C23" s="34" t="s">
        <v>277</v>
      </c>
      <c r="D23" s="34" t="s">
        <v>274</v>
      </c>
      <c r="E23" s="34">
        <v>4509980</v>
      </c>
      <c r="F23" s="34">
        <v>1</v>
      </c>
      <c r="G23" s="28">
        <v>0.5833333333333334</v>
      </c>
      <c r="H23" s="27">
        <v>0.6750810185185184</v>
      </c>
      <c r="I23" s="25">
        <v>40</v>
      </c>
      <c r="J23" s="25">
        <v>50</v>
      </c>
      <c r="K23" s="25">
        <v>51</v>
      </c>
      <c r="L23" s="25">
        <v>62</v>
      </c>
      <c r="M23" s="25">
        <v>40</v>
      </c>
      <c r="N23" s="25">
        <v>50</v>
      </c>
      <c r="O23" s="25">
        <v>61</v>
      </c>
      <c r="P23" s="25">
        <v>61</v>
      </c>
      <c r="Q23" s="25">
        <v>62</v>
      </c>
      <c r="R23" s="25">
        <v>35</v>
      </c>
      <c r="S23" s="25">
        <v>31</v>
      </c>
      <c r="T23" s="25">
        <v>37</v>
      </c>
      <c r="U23" s="25">
        <v>34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/>
      <c r="AD23" s="25"/>
      <c r="AE23" s="25">
        <v>2</v>
      </c>
      <c r="AF23" s="25">
        <v>2</v>
      </c>
      <c r="AG23" s="25">
        <v>1</v>
      </c>
      <c r="AH23" s="25">
        <v>0</v>
      </c>
      <c r="AI23" s="67">
        <v>1</v>
      </c>
      <c r="AJ23" s="25">
        <v>2</v>
      </c>
      <c r="AK23" s="27">
        <v>0</v>
      </c>
      <c r="AL23" s="25">
        <v>1</v>
      </c>
      <c r="AM23" s="25">
        <v>1</v>
      </c>
      <c r="AN23" s="25">
        <v>1</v>
      </c>
      <c r="AO23" s="25">
        <v>1</v>
      </c>
      <c r="AP23" s="25">
        <v>1</v>
      </c>
      <c r="AQ23" s="27">
        <v>0</v>
      </c>
      <c r="AR23" s="25"/>
      <c r="AS23" s="67"/>
      <c r="AT23" s="67"/>
      <c r="AU23" s="67">
        <v>1</v>
      </c>
      <c r="AV23" s="67">
        <v>1</v>
      </c>
      <c r="AW23" s="67">
        <v>1</v>
      </c>
      <c r="AX23" s="67">
        <v>1</v>
      </c>
      <c r="AY23" s="67">
        <v>1</v>
      </c>
      <c r="AZ23" s="67">
        <v>1</v>
      </c>
      <c r="BA23" s="67"/>
      <c r="BB23" s="67">
        <v>1</v>
      </c>
      <c r="BC23" s="67">
        <v>1</v>
      </c>
      <c r="BD23" s="67">
        <v>1</v>
      </c>
      <c r="BE23" s="67">
        <v>1</v>
      </c>
      <c r="BF23" s="67">
        <v>1</v>
      </c>
      <c r="BG23" s="67">
        <v>1</v>
      </c>
      <c r="BH23" s="27">
        <v>0.03125</v>
      </c>
      <c r="BI23" s="27"/>
      <c r="BJ23" s="25">
        <v>1</v>
      </c>
      <c r="BK23" s="67"/>
      <c r="BL23" s="67"/>
      <c r="BM23" s="67"/>
      <c r="BN23" s="67">
        <v>1</v>
      </c>
      <c r="BO23" s="67"/>
      <c r="BP23" s="67">
        <v>1</v>
      </c>
      <c r="BQ23" s="67"/>
      <c r="BR23" s="67"/>
      <c r="BS23" s="67">
        <v>1</v>
      </c>
      <c r="BT23" s="67"/>
      <c r="BU23" s="67">
        <v>1</v>
      </c>
      <c r="BV23" s="67"/>
      <c r="BW23" s="67">
        <v>1</v>
      </c>
      <c r="BX23" s="67">
        <v>1</v>
      </c>
      <c r="BY23" s="27">
        <v>0</v>
      </c>
      <c r="BZ23" s="25"/>
      <c r="CA23" s="103">
        <v>0.03125</v>
      </c>
      <c r="CB23" s="103">
        <v>0.09174768518518506</v>
      </c>
      <c r="CC23" s="118" t="s">
        <v>266</v>
      </c>
      <c r="CD23" s="101" t="s">
        <v>266</v>
      </c>
      <c r="CE23" s="101"/>
      <c r="CF23" s="101" t="s">
        <v>266</v>
      </c>
    </row>
    <row r="24" spans="1:82" s="23" customFormat="1" ht="33.75">
      <c r="A24" s="113"/>
      <c r="B24" s="62"/>
      <c r="C24" s="62"/>
      <c r="D24" s="62"/>
      <c r="E24" s="120"/>
      <c r="F24" s="121"/>
      <c r="G24" s="122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3"/>
      <c r="AL24" s="124"/>
      <c r="AM24" s="124"/>
      <c r="AN24" s="124"/>
      <c r="AO24" s="124"/>
      <c r="AP24" s="124"/>
      <c r="AQ24" s="123"/>
      <c r="AR24" s="124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3"/>
      <c r="BI24" s="123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3"/>
      <c r="BZ24" s="124"/>
      <c r="CA24" s="114"/>
      <c r="CB24" s="114"/>
      <c r="CC24" s="115"/>
      <c r="CD24" s="26"/>
    </row>
    <row r="25" spans="1:82" s="23" customFormat="1" ht="33.75">
      <c r="A25" s="113"/>
      <c r="B25" s="62"/>
      <c r="C25" s="62"/>
      <c r="D25" s="62"/>
      <c r="E25" s="112"/>
      <c r="F25" s="34"/>
      <c r="G25" s="28"/>
      <c r="H25" s="27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7"/>
      <c r="AL25" s="25"/>
      <c r="AM25" s="25"/>
      <c r="AN25" s="25"/>
      <c r="AO25" s="25"/>
      <c r="AP25" s="25"/>
      <c r="AQ25" s="27"/>
      <c r="AR25" s="25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27"/>
      <c r="BI25" s="27"/>
      <c r="BJ25" s="25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27"/>
      <c r="BZ25" s="25"/>
      <c r="CA25" s="114"/>
      <c r="CB25" s="114"/>
      <c r="CC25" s="115"/>
      <c r="CD25" s="26"/>
    </row>
    <row r="26" spans="1:82" s="23" customFormat="1" ht="33.75">
      <c r="A26" s="113"/>
      <c r="B26" s="62"/>
      <c r="C26" s="62"/>
      <c r="D26" s="62"/>
      <c r="E26" s="112"/>
      <c r="F26" s="34"/>
      <c r="G26" s="28"/>
      <c r="H26" s="27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7"/>
      <c r="AL26" s="25"/>
      <c r="AM26" s="25"/>
      <c r="AN26" s="25"/>
      <c r="AO26" s="25"/>
      <c r="AP26" s="25"/>
      <c r="AQ26" s="27"/>
      <c r="AR26" s="25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27"/>
      <c r="BI26" s="27"/>
      <c r="BJ26" s="25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27"/>
      <c r="BZ26" s="25"/>
      <c r="CA26" s="114"/>
      <c r="CB26" s="114"/>
      <c r="CC26" s="115"/>
      <c r="CD26" s="26"/>
    </row>
    <row r="27" spans="1:82" s="23" customFormat="1" ht="34.5" thickBot="1">
      <c r="A27" s="113"/>
      <c r="B27" s="62"/>
      <c r="C27" s="62"/>
      <c r="D27" s="62"/>
      <c r="E27" s="112"/>
      <c r="F27" s="34"/>
      <c r="G27" s="28"/>
      <c r="H27" s="27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79"/>
      <c r="AF27" s="79"/>
      <c r="AG27" s="25"/>
      <c r="AH27" s="79"/>
      <c r="AI27" s="79"/>
      <c r="AJ27" s="25"/>
      <c r="AK27" s="27"/>
      <c r="AL27" s="25"/>
      <c r="AM27" s="25"/>
      <c r="AN27" s="25"/>
      <c r="AO27" s="25"/>
      <c r="AP27" s="25"/>
      <c r="AQ27" s="27"/>
      <c r="AR27" s="25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27"/>
      <c r="BI27" s="27"/>
      <c r="BJ27" s="25"/>
      <c r="BK27" s="67"/>
      <c r="BL27" s="67"/>
      <c r="BM27" s="67"/>
      <c r="BN27" s="67"/>
      <c r="BO27" s="67"/>
      <c r="BP27" s="67"/>
      <c r="BQ27" s="67"/>
      <c r="BR27" s="67"/>
      <c r="BS27" s="109"/>
      <c r="BT27" s="67"/>
      <c r="BU27" s="67"/>
      <c r="BV27" s="67"/>
      <c r="BW27" s="67"/>
      <c r="BX27" s="67"/>
      <c r="BY27" s="27"/>
      <c r="BZ27" s="25"/>
      <c r="CA27" s="114"/>
      <c r="CB27" s="114"/>
      <c r="CC27" s="115"/>
      <c r="CD27" s="26"/>
    </row>
    <row r="28" spans="1:82" s="23" customFormat="1" ht="21.75" thickBot="1">
      <c r="A28" s="113"/>
      <c r="B28" s="62"/>
      <c r="C28" s="62"/>
      <c r="D28" s="62"/>
      <c r="E28" s="26"/>
      <c r="F28" s="26"/>
      <c r="G28" s="37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80"/>
      <c r="AF28" s="83" t="s">
        <v>260</v>
      </c>
      <c r="AG28" s="26"/>
      <c r="AH28" s="82" t="s">
        <v>259</v>
      </c>
      <c r="AI28" s="81"/>
      <c r="AJ28" s="26"/>
      <c r="AK28" s="40"/>
      <c r="AL28" s="26"/>
      <c r="AM28" s="26"/>
      <c r="AN28" s="26"/>
      <c r="AO28" s="26"/>
      <c r="AP28" s="26"/>
      <c r="AQ28" s="40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40"/>
      <c r="BI28" s="40"/>
      <c r="BK28" s="26"/>
      <c r="BL28" s="26"/>
      <c r="BM28" s="26"/>
      <c r="BN28" s="26"/>
      <c r="BO28" s="26"/>
      <c r="BP28" s="26"/>
      <c r="BQ28" s="26"/>
      <c r="BR28" s="26"/>
      <c r="BS28" s="110" t="s">
        <v>258</v>
      </c>
      <c r="BT28" s="26"/>
      <c r="BU28" s="26"/>
      <c r="BV28" s="26"/>
      <c r="BW28" s="26"/>
      <c r="BX28" s="26"/>
      <c r="BY28" s="26"/>
      <c r="BZ28" s="26"/>
      <c r="CA28" s="116"/>
      <c r="CB28" s="116"/>
      <c r="CC28" s="117"/>
      <c r="CD28" s="26"/>
    </row>
    <row r="29" spans="1:82" s="23" customFormat="1" ht="21">
      <c r="A29" s="113"/>
      <c r="B29" s="62"/>
      <c r="C29" s="62"/>
      <c r="D29" s="62"/>
      <c r="E29" s="26"/>
      <c r="F29" s="26"/>
      <c r="G29" s="37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 t="s">
        <v>261</v>
      </c>
      <c r="AD29" s="42" t="s">
        <v>263</v>
      </c>
      <c r="AE29" s="26"/>
      <c r="AF29" s="26"/>
      <c r="AG29" s="26"/>
      <c r="AH29" s="26"/>
      <c r="AI29" s="26"/>
      <c r="AJ29" s="26"/>
      <c r="AK29" s="40"/>
      <c r="AL29" s="26"/>
      <c r="AM29" s="26"/>
      <c r="AN29" s="26"/>
      <c r="AO29" s="26"/>
      <c r="AP29" s="26"/>
      <c r="AQ29" s="40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40"/>
      <c r="BI29" s="40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116"/>
      <c r="CB29" s="116"/>
      <c r="CC29" s="117"/>
      <c r="CD29" s="26"/>
    </row>
    <row r="30" spans="1:82" s="23" customFormat="1" ht="21">
      <c r="A30" s="113"/>
      <c r="B30" s="62"/>
      <c r="C30" s="62"/>
      <c r="D30" s="62"/>
      <c r="E30" s="26"/>
      <c r="F30" s="26"/>
      <c r="G30" s="37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 t="s">
        <v>262</v>
      </c>
      <c r="AD30" s="42" t="s">
        <v>264</v>
      </c>
      <c r="AE30" s="26"/>
      <c r="AF30" s="26"/>
      <c r="AG30" s="26"/>
      <c r="AH30" s="26"/>
      <c r="AI30" s="26"/>
      <c r="AJ30" s="26"/>
      <c r="AK30" s="40"/>
      <c r="AL30" s="26"/>
      <c r="AM30" s="26"/>
      <c r="AN30" s="26"/>
      <c r="AO30" s="26"/>
      <c r="AP30" s="26"/>
      <c r="AQ30" s="40"/>
      <c r="BH30" s="40"/>
      <c r="BI30" s="40"/>
      <c r="BJ30" s="60">
        <v>1</v>
      </c>
      <c r="BK30" s="60"/>
      <c r="BL30" s="60"/>
      <c r="BM30" s="60"/>
      <c r="BN30" s="60">
        <v>1</v>
      </c>
      <c r="BO30" s="60"/>
      <c r="BP30" s="60">
        <v>1</v>
      </c>
      <c r="BQ30" s="60"/>
      <c r="BR30" s="60"/>
      <c r="BS30" s="60">
        <v>1</v>
      </c>
      <c r="BT30" s="60"/>
      <c r="BU30" s="60">
        <v>1</v>
      </c>
      <c r="BV30" s="60"/>
      <c r="BW30" s="60">
        <v>1</v>
      </c>
      <c r="BX30" s="60">
        <v>1</v>
      </c>
      <c r="BY30" s="26"/>
      <c r="BZ30" s="26"/>
      <c r="CA30" s="116"/>
      <c r="CB30" s="116"/>
      <c r="CC30" s="117"/>
      <c r="CD30" s="26"/>
    </row>
    <row r="31" spans="1:82" s="23" customFormat="1" ht="21">
      <c r="A31" s="113"/>
      <c r="B31" s="62"/>
      <c r="C31" s="62"/>
      <c r="D31" s="62"/>
      <c r="E31" s="26"/>
      <c r="F31" s="26"/>
      <c r="G31" s="37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40"/>
      <c r="AL31" s="26"/>
      <c r="AM31" s="26"/>
      <c r="AN31" s="26"/>
      <c r="AO31" s="26"/>
      <c r="AP31" s="26"/>
      <c r="AQ31" s="40"/>
      <c r="BH31" s="40"/>
      <c r="BI31" s="40"/>
      <c r="BJ31" s="60">
        <v>2</v>
      </c>
      <c r="BK31" s="60"/>
      <c r="BL31" s="60"/>
      <c r="BM31" s="60">
        <v>1</v>
      </c>
      <c r="BN31" s="60">
        <v>1</v>
      </c>
      <c r="BO31" s="60"/>
      <c r="BP31" s="60"/>
      <c r="BQ31" s="60"/>
      <c r="BR31" s="60">
        <v>1</v>
      </c>
      <c r="BS31" s="60">
        <v>1</v>
      </c>
      <c r="BT31" s="60"/>
      <c r="BU31" s="60"/>
      <c r="BV31" s="60"/>
      <c r="BW31" s="60">
        <v>1</v>
      </c>
      <c r="BX31" s="60">
        <v>1</v>
      </c>
      <c r="BY31" s="26"/>
      <c r="BZ31" s="26"/>
      <c r="CA31" s="116"/>
      <c r="CB31" s="116"/>
      <c r="CC31" s="117"/>
      <c r="CD31" s="26"/>
    </row>
    <row r="32" spans="1:82" s="23" customFormat="1" ht="21">
      <c r="A32" s="113"/>
      <c r="B32" s="62"/>
      <c r="C32" s="62"/>
      <c r="D32" s="62"/>
      <c r="E32" s="26"/>
      <c r="F32" s="26"/>
      <c r="G32" s="37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40"/>
      <c r="AL32" s="26"/>
      <c r="AM32" s="26"/>
      <c r="AN32" s="26"/>
      <c r="AO32" s="26"/>
      <c r="AP32" s="26"/>
      <c r="AQ32" s="40"/>
      <c r="BH32" s="40"/>
      <c r="BI32" s="40"/>
      <c r="BJ32" s="60">
        <v>3</v>
      </c>
      <c r="BK32" s="60"/>
      <c r="BL32" s="60">
        <v>1</v>
      </c>
      <c r="BM32" s="60">
        <v>1</v>
      </c>
      <c r="BN32" s="60"/>
      <c r="BO32" s="60">
        <v>1</v>
      </c>
      <c r="BP32" s="60"/>
      <c r="BQ32" s="60">
        <v>1</v>
      </c>
      <c r="BR32" s="60"/>
      <c r="BS32" s="60"/>
      <c r="BT32" s="60">
        <v>1</v>
      </c>
      <c r="BU32" s="60"/>
      <c r="BV32" s="60">
        <v>1</v>
      </c>
      <c r="BW32" s="60"/>
      <c r="BX32" s="60"/>
      <c r="BY32" s="26"/>
      <c r="BZ32" s="26"/>
      <c r="CA32" s="116"/>
      <c r="CB32" s="116"/>
      <c r="CC32" s="117"/>
      <c r="CD32" s="26"/>
    </row>
    <row r="33" spans="1:82" s="23" customFormat="1" ht="21">
      <c r="A33" s="113"/>
      <c r="B33" s="62"/>
      <c r="C33" s="62"/>
      <c r="D33" s="62"/>
      <c r="E33" s="26"/>
      <c r="F33" s="26"/>
      <c r="G33" s="37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40"/>
      <c r="AL33" s="26"/>
      <c r="AM33" s="26"/>
      <c r="AN33" s="26"/>
      <c r="AO33" s="26"/>
      <c r="AP33" s="26"/>
      <c r="AQ33" s="40"/>
      <c r="BH33" s="40"/>
      <c r="BI33" s="40"/>
      <c r="BJ33" s="60">
        <v>4</v>
      </c>
      <c r="BK33" s="60">
        <v>1</v>
      </c>
      <c r="BL33" s="60"/>
      <c r="BM33" s="60"/>
      <c r="BN33" s="60"/>
      <c r="BO33" s="60"/>
      <c r="BP33" s="60"/>
      <c r="BQ33" s="60">
        <v>1</v>
      </c>
      <c r="BR33" s="60"/>
      <c r="BS33" s="60">
        <v>1</v>
      </c>
      <c r="BT33" s="60"/>
      <c r="BU33" s="60">
        <v>1</v>
      </c>
      <c r="BV33" s="60">
        <v>1</v>
      </c>
      <c r="BW33" s="60"/>
      <c r="BX33" s="60">
        <v>1</v>
      </c>
      <c r="BY33" s="26"/>
      <c r="BZ33" s="26"/>
      <c r="CA33" s="116"/>
      <c r="CB33" s="116"/>
      <c r="CC33" s="117"/>
      <c r="CD33" s="26"/>
    </row>
    <row r="34" spans="1:82" s="23" customFormat="1" ht="21">
      <c r="A34" s="113"/>
      <c r="B34" s="62"/>
      <c r="C34" s="62"/>
      <c r="D34" s="62"/>
      <c r="E34" s="26"/>
      <c r="F34" s="26"/>
      <c r="G34" s="37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40"/>
      <c r="AL34" s="26"/>
      <c r="AM34" s="26"/>
      <c r="AN34" s="26"/>
      <c r="AO34" s="26"/>
      <c r="AP34" s="26"/>
      <c r="AQ34" s="40"/>
      <c r="BH34" s="40"/>
      <c r="BI34" s="40"/>
      <c r="BJ34" s="60">
        <v>5</v>
      </c>
      <c r="BK34" s="60"/>
      <c r="BL34" s="60">
        <v>1</v>
      </c>
      <c r="BM34" s="60"/>
      <c r="BN34" s="60"/>
      <c r="BO34" s="60">
        <v>1</v>
      </c>
      <c r="BP34" s="60">
        <v>1</v>
      </c>
      <c r="BQ34" s="60"/>
      <c r="BR34" s="60">
        <v>1</v>
      </c>
      <c r="BS34" s="60"/>
      <c r="BT34" s="60">
        <v>1</v>
      </c>
      <c r="BU34" s="60"/>
      <c r="BV34" s="60"/>
      <c r="BW34" s="60">
        <v>1</v>
      </c>
      <c r="BX34" s="60"/>
      <c r="BY34" s="26"/>
      <c r="BZ34" s="26"/>
      <c r="CA34" s="116"/>
      <c r="CB34" s="116"/>
      <c r="CC34" s="117"/>
      <c r="CD34" s="26"/>
    </row>
    <row r="35" spans="1:82" s="23" customFormat="1" ht="21">
      <c r="A35" s="113"/>
      <c r="B35" s="62"/>
      <c r="C35" s="62"/>
      <c r="D35" s="62"/>
      <c r="E35" s="26"/>
      <c r="F35" s="26"/>
      <c r="G35" s="37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40"/>
      <c r="AL35" s="26"/>
      <c r="AM35" s="26"/>
      <c r="AN35" s="26"/>
      <c r="AO35" s="26"/>
      <c r="AP35" s="26"/>
      <c r="AQ35" s="40"/>
      <c r="BH35" s="40"/>
      <c r="BI35" s="40"/>
      <c r="BJ35" s="60">
        <v>6</v>
      </c>
      <c r="BK35" s="60">
        <v>1</v>
      </c>
      <c r="BL35" s="60"/>
      <c r="BM35" s="60">
        <v>1</v>
      </c>
      <c r="BN35" s="60">
        <v>1</v>
      </c>
      <c r="BO35" s="60"/>
      <c r="BP35" s="60">
        <v>1</v>
      </c>
      <c r="BQ35" s="60"/>
      <c r="BR35" s="60"/>
      <c r="BS35" s="60"/>
      <c r="BT35" s="60">
        <v>1</v>
      </c>
      <c r="BU35" s="60">
        <v>1</v>
      </c>
      <c r="BV35" s="60"/>
      <c r="BW35" s="60"/>
      <c r="BX35" s="60"/>
      <c r="BY35" s="26"/>
      <c r="BZ35" s="26"/>
      <c r="CA35" s="116"/>
      <c r="CB35" s="116"/>
      <c r="CC35" s="117"/>
      <c r="CD35" s="26"/>
    </row>
    <row r="36" spans="1:82" s="23" customFormat="1" ht="21">
      <c r="A36" s="113"/>
      <c r="B36" s="62"/>
      <c r="C36" s="62"/>
      <c r="D36" s="62"/>
      <c r="E36" s="26"/>
      <c r="F36" s="26"/>
      <c r="G36" s="37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40"/>
      <c r="AL36" s="26"/>
      <c r="AM36" s="26"/>
      <c r="AN36" s="26"/>
      <c r="AO36" s="26"/>
      <c r="AP36" s="26"/>
      <c r="AQ36" s="40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40"/>
      <c r="BI36" s="40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116"/>
      <c r="CB36" s="116"/>
      <c r="CC36" s="117"/>
      <c r="CD36" s="26"/>
    </row>
    <row r="37" spans="1:82" s="23" customFormat="1" ht="21">
      <c r="A37" s="113"/>
      <c r="B37" s="62"/>
      <c r="C37" s="62"/>
      <c r="D37" s="62"/>
      <c r="E37" s="26"/>
      <c r="F37" s="26"/>
      <c r="G37" s="37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40"/>
      <c r="AL37" s="26"/>
      <c r="AM37" s="26"/>
      <c r="AN37" s="26"/>
      <c r="AO37" s="26"/>
      <c r="AP37" s="26"/>
      <c r="AQ37" s="40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40"/>
      <c r="BI37" s="40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116"/>
      <c r="CB37" s="116"/>
      <c r="CC37" s="117"/>
      <c r="CD37" s="26"/>
    </row>
    <row r="38" spans="1:82" s="23" customFormat="1" ht="21">
      <c r="A38" s="113"/>
      <c r="B38" s="62"/>
      <c r="C38" s="62"/>
      <c r="D38" s="62"/>
      <c r="E38" s="26"/>
      <c r="F38" s="26"/>
      <c r="G38" s="37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40"/>
      <c r="AL38" s="26"/>
      <c r="AM38" s="26"/>
      <c r="AN38" s="26"/>
      <c r="AO38" s="26"/>
      <c r="AP38" s="26"/>
      <c r="AQ38" s="40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40"/>
      <c r="BI38" s="40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116"/>
      <c r="CB38" s="116"/>
      <c r="CC38" s="117"/>
      <c r="CD38" s="26"/>
    </row>
    <row r="39" spans="5:82" s="23" customFormat="1" ht="21">
      <c r="E39" s="26"/>
      <c r="F39" s="26"/>
      <c r="G39" s="37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40"/>
      <c r="AL39" s="26"/>
      <c r="AM39" s="26"/>
      <c r="AN39" s="26"/>
      <c r="AO39" s="26"/>
      <c r="AP39" s="26"/>
      <c r="AQ39" s="40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40"/>
      <c r="BI39" s="40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116"/>
      <c r="CB39" s="116"/>
      <c r="CC39" s="117"/>
      <c r="CD39" s="26"/>
    </row>
  </sheetData>
  <sheetProtection/>
  <autoFilter ref="A3:CC23">
    <sortState ref="A4:CC39">
      <sortCondition sortBy="value" ref="CC4:CC39"/>
    </sortState>
  </autoFilter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5"/>
  <sheetViews>
    <sheetView tabSelected="1" zoomScale="70" zoomScaleNormal="70" zoomScalePageLayoutView="0" workbookViewId="0" topLeftCell="A1">
      <selection activeCell="BW16" sqref="BW16"/>
    </sheetView>
  </sheetViews>
  <sheetFormatPr defaultColWidth="9.140625" defaultRowHeight="15" outlineLevelCol="1"/>
  <cols>
    <col min="1" max="1" width="9.00390625" style="133" customWidth="1"/>
    <col min="2" max="2" width="22.421875" style="135" bestFit="1" customWidth="1"/>
    <col min="3" max="3" width="6.28125" style="23" bestFit="1" customWidth="1"/>
    <col min="4" max="4" width="8.28125" style="23" bestFit="1" customWidth="1"/>
    <col min="5" max="6" width="11.28125" style="23" hidden="1" customWidth="1" outlineLevel="1"/>
    <col min="7" max="8" width="10.28125" style="40" hidden="1" customWidth="1" outlineLevel="1"/>
    <col min="9" max="28" width="7.00390625" style="23" hidden="1" customWidth="1" outlineLevel="1"/>
    <col min="29" max="29" width="10.28125" style="136" hidden="1" customWidth="1" outlineLevel="1"/>
    <col min="30" max="31" width="7.00390625" style="23" hidden="1" customWidth="1" outlineLevel="1"/>
    <col min="32" max="32" width="8.7109375" style="40" hidden="1" customWidth="1" outlineLevel="1"/>
    <col min="33" max="33" width="10.28125" style="136" hidden="1" customWidth="1" outlineLevel="1"/>
    <col min="34" max="45" width="7.00390625" style="133" hidden="1" customWidth="1" outlineLevel="1"/>
    <col min="46" max="46" width="8.7109375" style="40" hidden="1" customWidth="1" outlineLevel="1"/>
    <col min="47" max="61" width="7.00390625" style="23" hidden="1" customWidth="1" outlineLevel="1"/>
    <col min="62" max="63" width="7.7109375" style="23" hidden="1" customWidth="1" outlineLevel="1"/>
    <col min="64" max="64" width="13.421875" style="23" bestFit="1" customWidth="1" collapsed="1"/>
    <col min="65" max="65" width="13.421875" style="40" bestFit="1" customWidth="1"/>
    <col min="66" max="66" width="16.28125" style="115" bestFit="1" customWidth="1"/>
    <col min="67" max="67" width="10.57421875" style="132" bestFit="1" customWidth="1"/>
    <col min="68" max="69" width="10.57421875" style="133" bestFit="1" customWidth="1"/>
    <col min="70" max="96" width="7.00390625" style="41" customWidth="1"/>
    <col min="97" max="16384" width="9.140625" style="41" customWidth="1"/>
  </cols>
  <sheetData>
    <row r="1" spans="1:69" ht="21">
      <c r="A1" s="111" t="s">
        <v>286</v>
      </c>
      <c r="B1" s="25"/>
      <c r="C1" s="25"/>
      <c r="D1" s="25"/>
      <c r="E1" s="25"/>
      <c r="F1" s="25"/>
      <c r="G1" s="27" t="s">
        <v>55</v>
      </c>
      <c r="H1" s="27"/>
      <c r="I1" s="25" t="s">
        <v>216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9"/>
      <c r="AD1" s="25"/>
      <c r="AE1" s="25"/>
      <c r="AF1" s="27"/>
      <c r="AG1" s="29"/>
      <c r="AH1" s="30"/>
      <c r="AI1" s="30"/>
      <c r="AJ1" s="30"/>
      <c r="AK1" s="30"/>
      <c r="AL1" s="30"/>
      <c r="AM1" s="30"/>
      <c r="AN1" s="30"/>
      <c r="AO1" s="31"/>
      <c r="AP1" s="31"/>
      <c r="AQ1" s="31"/>
      <c r="AR1" s="30"/>
      <c r="AS1" s="30"/>
      <c r="AT1" s="27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7"/>
      <c r="BN1" s="118"/>
      <c r="BO1" s="101"/>
      <c r="BP1" s="30"/>
      <c r="BQ1" s="30"/>
    </row>
    <row r="2" spans="1:69" ht="21">
      <c r="A2" s="101" t="s">
        <v>47</v>
      </c>
      <c r="B2" s="25" t="s">
        <v>48</v>
      </c>
      <c r="C2" s="25" t="s">
        <v>268</v>
      </c>
      <c r="D2" s="25" t="s">
        <v>270</v>
      </c>
      <c r="E2" s="25" t="s">
        <v>49</v>
      </c>
      <c r="F2" s="25" t="s">
        <v>56</v>
      </c>
      <c r="G2" s="27" t="s">
        <v>0</v>
      </c>
      <c r="H2" s="27" t="s">
        <v>1</v>
      </c>
      <c r="I2" s="25" t="s">
        <v>220</v>
      </c>
      <c r="J2" s="25" t="s">
        <v>221</v>
      </c>
      <c r="K2" s="25" t="s">
        <v>222</v>
      </c>
      <c r="L2" s="25" t="s">
        <v>223</v>
      </c>
      <c r="M2" s="25" t="s">
        <v>224</v>
      </c>
      <c r="N2" s="25" t="s">
        <v>225</v>
      </c>
      <c r="O2" s="25" t="s">
        <v>226</v>
      </c>
      <c r="P2" s="25" t="s">
        <v>227</v>
      </c>
      <c r="Q2" s="25" t="s">
        <v>228</v>
      </c>
      <c r="R2" s="25" t="s">
        <v>229</v>
      </c>
      <c r="S2" s="25" t="s">
        <v>230</v>
      </c>
      <c r="T2" s="25" t="s">
        <v>231</v>
      </c>
      <c r="U2" s="25" t="s">
        <v>232</v>
      </c>
      <c r="V2" s="25" t="s">
        <v>233</v>
      </c>
      <c r="W2" s="25" t="s">
        <v>234</v>
      </c>
      <c r="X2" s="25" t="s">
        <v>235</v>
      </c>
      <c r="Y2" s="25" t="s">
        <v>236</v>
      </c>
      <c r="Z2" s="25" t="s">
        <v>237</v>
      </c>
      <c r="AA2" s="25" t="s">
        <v>238</v>
      </c>
      <c r="AB2" s="25" t="s">
        <v>239</v>
      </c>
      <c r="AC2" s="32"/>
      <c r="AD2" s="25" t="s">
        <v>40</v>
      </c>
      <c r="AE2" s="25" t="s">
        <v>41</v>
      </c>
      <c r="AF2" s="27" t="s">
        <v>118</v>
      </c>
      <c r="AG2" s="32"/>
      <c r="AH2" s="31" t="s">
        <v>29</v>
      </c>
      <c r="AI2" s="31" t="s">
        <v>30</v>
      </c>
      <c r="AJ2" s="31" t="s">
        <v>31</v>
      </c>
      <c r="AK2" s="31" t="s">
        <v>32</v>
      </c>
      <c r="AL2" s="31" t="s">
        <v>33</v>
      </c>
      <c r="AM2" s="31" t="s">
        <v>34</v>
      </c>
      <c r="AN2" s="31" t="s">
        <v>35</v>
      </c>
      <c r="AO2" s="31" t="s">
        <v>36</v>
      </c>
      <c r="AP2" s="31" t="s">
        <v>37</v>
      </c>
      <c r="AQ2" s="31" t="s">
        <v>219</v>
      </c>
      <c r="AR2" s="31" t="s">
        <v>42</v>
      </c>
      <c r="AS2" s="31" t="s">
        <v>43</v>
      </c>
      <c r="AT2" s="27" t="s">
        <v>118</v>
      </c>
      <c r="AU2" s="25" t="s">
        <v>218</v>
      </c>
      <c r="AV2" s="25" t="s">
        <v>15</v>
      </c>
      <c r="AW2" s="25" t="s">
        <v>16</v>
      </c>
      <c r="AX2" s="25" t="s">
        <v>17</v>
      </c>
      <c r="AY2" s="25" t="s">
        <v>18</v>
      </c>
      <c r="AZ2" s="25" t="s">
        <v>19</v>
      </c>
      <c r="BA2" s="25" t="s">
        <v>20</v>
      </c>
      <c r="BB2" s="25" t="s">
        <v>21</v>
      </c>
      <c r="BC2" s="25" t="s">
        <v>22</v>
      </c>
      <c r="BD2" s="25" t="s">
        <v>23</v>
      </c>
      <c r="BE2" s="25" t="s">
        <v>24</v>
      </c>
      <c r="BF2" s="25" t="s">
        <v>25</v>
      </c>
      <c r="BG2" s="25" t="s">
        <v>26</v>
      </c>
      <c r="BH2" s="25" t="s">
        <v>27</v>
      </c>
      <c r="BI2" s="25" t="s">
        <v>28</v>
      </c>
      <c r="BJ2" s="25" t="s">
        <v>118</v>
      </c>
      <c r="BK2" s="25"/>
      <c r="BL2" s="25" t="s">
        <v>52</v>
      </c>
      <c r="BM2" s="27" t="s">
        <v>215</v>
      </c>
      <c r="BN2" s="118" t="s">
        <v>54</v>
      </c>
      <c r="BO2" s="101" t="s">
        <v>265</v>
      </c>
      <c r="BP2" s="101" t="s">
        <v>265</v>
      </c>
      <c r="BQ2" s="101" t="s">
        <v>265</v>
      </c>
    </row>
    <row r="3" spans="1:69" ht="21">
      <c r="A3" s="126"/>
      <c r="B3" s="25"/>
      <c r="C3" s="25"/>
      <c r="D3" s="25"/>
      <c r="E3" s="25"/>
      <c r="F3" s="25"/>
      <c r="G3" s="27"/>
      <c r="H3" s="2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9"/>
      <c r="AD3" s="25">
        <v>51</v>
      </c>
      <c r="AE3" s="25">
        <v>52</v>
      </c>
      <c r="AF3" s="27" t="s">
        <v>119</v>
      </c>
      <c r="AG3" s="29"/>
      <c r="AH3" s="31">
        <v>32</v>
      </c>
      <c r="AI3" s="31">
        <v>32</v>
      </c>
      <c r="AJ3" s="31">
        <v>33</v>
      </c>
      <c r="AK3" s="31">
        <v>34</v>
      </c>
      <c r="AL3" s="31">
        <v>35</v>
      </c>
      <c r="AM3" s="31">
        <v>36</v>
      </c>
      <c r="AN3" s="31">
        <v>37</v>
      </c>
      <c r="AO3" s="31">
        <v>38</v>
      </c>
      <c r="AP3" s="31">
        <v>39</v>
      </c>
      <c r="AQ3" s="31">
        <v>40</v>
      </c>
      <c r="AR3" s="31">
        <v>41</v>
      </c>
      <c r="AS3" s="31">
        <v>42</v>
      </c>
      <c r="AT3" s="27" t="s">
        <v>119</v>
      </c>
      <c r="AU3" s="25"/>
      <c r="AV3" s="25" t="s">
        <v>46</v>
      </c>
      <c r="AW3" s="25" t="s">
        <v>46</v>
      </c>
      <c r="AX3" s="25" t="s">
        <v>46</v>
      </c>
      <c r="AY3" s="25" t="s">
        <v>46</v>
      </c>
      <c r="AZ3" s="25" t="s">
        <v>46</v>
      </c>
      <c r="BA3" s="25" t="s">
        <v>46</v>
      </c>
      <c r="BB3" s="25" t="s">
        <v>46</v>
      </c>
      <c r="BC3" s="25" t="s">
        <v>46</v>
      </c>
      <c r="BD3" s="25" t="s">
        <v>46</v>
      </c>
      <c r="BE3" s="25" t="s">
        <v>46</v>
      </c>
      <c r="BF3" s="25" t="s">
        <v>46</v>
      </c>
      <c r="BG3" s="25" t="s">
        <v>46</v>
      </c>
      <c r="BH3" s="25" t="s">
        <v>46</v>
      </c>
      <c r="BI3" s="25" t="s">
        <v>46</v>
      </c>
      <c r="BJ3" s="25" t="s">
        <v>119</v>
      </c>
      <c r="BK3" s="25"/>
      <c r="BL3" s="25" t="s">
        <v>53</v>
      </c>
      <c r="BM3" s="27" t="s">
        <v>53</v>
      </c>
      <c r="BN3" s="118" t="s">
        <v>53</v>
      </c>
      <c r="BO3" s="101" t="s">
        <v>267</v>
      </c>
      <c r="BP3" s="101" t="s">
        <v>273</v>
      </c>
      <c r="BQ3" s="101" t="s">
        <v>279</v>
      </c>
    </row>
    <row r="4" spans="1:69" ht="38.25">
      <c r="A4" s="143" t="s">
        <v>103</v>
      </c>
      <c r="B4" s="33" t="s">
        <v>157</v>
      </c>
      <c r="C4" s="34" t="s">
        <v>282</v>
      </c>
      <c r="D4" s="34" t="s">
        <v>271</v>
      </c>
      <c r="E4" s="34">
        <v>4509568</v>
      </c>
      <c r="F4" s="34">
        <v>1</v>
      </c>
      <c r="G4" s="27">
        <v>0.6192361111111111</v>
      </c>
      <c r="H4" s="27">
        <v>0.6530555555555556</v>
      </c>
      <c r="I4" s="25">
        <v>51</v>
      </c>
      <c r="J4" s="25">
        <v>50</v>
      </c>
      <c r="K4" s="25">
        <v>40</v>
      </c>
      <c r="L4" s="25">
        <v>32</v>
      </c>
      <c r="M4" s="25">
        <v>34</v>
      </c>
      <c r="N4" s="25">
        <v>33</v>
      </c>
      <c r="O4" s="25">
        <v>42</v>
      </c>
      <c r="P4" s="25">
        <v>41</v>
      </c>
      <c r="Q4" s="25">
        <v>37</v>
      </c>
      <c r="R4" s="25">
        <v>38</v>
      </c>
      <c r="S4" s="25">
        <v>39</v>
      </c>
      <c r="T4" s="25">
        <v>35</v>
      </c>
      <c r="U4" s="25">
        <v>31</v>
      </c>
      <c r="V4" s="25">
        <v>36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35"/>
      <c r="AD4" s="25">
        <v>1</v>
      </c>
      <c r="AE4" s="25">
        <v>0</v>
      </c>
      <c r="AF4" s="27">
        <v>0.010416666666666666</v>
      </c>
      <c r="AG4" s="35"/>
      <c r="AH4" s="25">
        <v>1</v>
      </c>
      <c r="AI4" s="25">
        <v>1</v>
      </c>
      <c r="AJ4" s="25">
        <v>1</v>
      </c>
      <c r="AK4" s="25">
        <v>1</v>
      </c>
      <c r="AL4" s="25">
        <v>1</v>
      </c>
      <c r="AM4" s="25">
        <v>1</v>
      </c>
      <c r="AN4" s="25">
        <v>1</v>
      </c>
      <c r="AO4" s="25">
        <v>1</v>
      </c>
      <c r="AP4" s="25">
        <v>1</v>
      </c>
      <c r="AQ4" s="25">
        <v>1</v>
      </c>
      <c r="AR4" s="25">
        <v>1</v>
      </c>
      <c r="AS4" s="25">
        <v>1</v>
      </c>
      <c r="AT4" s="27">
        <v>0</v>
      </c>
      <c r="AU4" s="25">
        <v>1</v>
      </c>
      <c r="AV4" s="127"/>
      <c r="AW4" s="127"/>
      <c r="AX4" s="127"/>
      <c r="AY4" s="127">
        <v>1</v>
      </c>
      <c r="AZ4" s="127"/>
      <c r="BA4" s="127"/>
      <c r="BB4" s="127">
        <v>1</v>
      </c>
      <c r="BC4" s="127"/>
      <c r="BD4" s="127">
        <v>1</v>
      </c>
      <c r="BE4" s="127"/>
      <c r="BF4" s="127"/>
      <c r="BG4" s="127"/>
      <c r="BH4" s="127">
        <v>1</v>
      </c>
      <c r="BI4" s="127"/>
      <c r="BJ4" s="27">
        <v>0</v>
      </c>
      <c r="BK4" s="27"/>
      <c r="BL4" s="27">
        <v>0.010416666666666666</v>
      </c>
      <c r="BM4" s="32">
        <v>0.03381944444444451</v>
      </c>
      <c r="BN4" s="144">
        <v>0.04423611111111118</v>
      </c>
      <c r="BO4" s="119">
        <v>1</v>
      </c>
      <c r="BP4" s="101"/>
      <c r="BQ4" s="119">
        <v>1</v>
      </c>
    </row>
    <row r="5" spans="1:69" ht="38.25">
      <c r="A5" s="143" t="s">
        <v>81</v>
      </c>
      <c r="B5" s="33" t="s">
        <v>240</v>
      </c>
      <c r="C5" s="34" t="s">
        <v>282</v>
      </c>
      <c r="D5" s="34" t="s">
        <v>271</v>
      </c>
      <c r="E5" s="34">
        <v>4502666</v>
      </c>
      <c r="F5" s="34">
        <v>1</v>
      </c>
      <c r="G5" s="27">
        <v>0.5602314814814815</v>
      </c>
      <c r="H5" s="27">
        <v>0.5936805555555555</v>
      </c>
      <c r="I5" s="25">
        <v>40</v>
      </c>
      <c r="J5" s="25">
        <v>36</v>
      </c>
      <c r="K5" s="25">
        <v>35</v>
      </c>
      <c r="L5" s="25">
        <v>31</v>
      </c>
      <c r="M5" s="25">
        <v>39</v>
      </c>
      <c r="N5" s="25">
        <v>37</v>
      </c>
      <c r="O5" s="25">
        <v>41</v>
      </c>
      <c r="P5" s="25">
        <v>42</v>
      </c>
      <c r="Q5" s="25">
        <v>33</v>
      </c>
      <c r="R5" s="25">
        <v>34</v>
      </c>
      <c r="S5" s="25">
        <v>32</v>
      </c>
      <c r="T5" s="25">
        <v>38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35"/>
      <c r="AD5" s="25">
        <v>0</v>
      </c>
      <c r="AE5" s="25">
        <v>0</v>
      </c>
      <c r="AF5" s="27">
        <v>0.013888888888888888</v>
      </c>
      <c r="AG5" s="35"/>
      <c r="AH5" s="25">
        <v>1</v>
      </c>
      <c r="AI5" s="25">
        <v>1</v>
      </c>
      <c r="AJ5" s="25">
        <v>1</v>
      </c>
      <c r="AK5" s="25">
        <v>1</v>
      </c>
      <c r="AL5" s="25">
        <v>1</v>
      </c>
      <c r="AM5" s="25">
        <v>1</v>
      </c>
      <c r="AN5" s="25">
        <v>1</v>
      </c>
      <c r="AO5" s="25">
        <v>1</v>
      </c>
      <c r="AP5" s="25">
        <v>1</v>
      </c>
      <c r="AQ5" s="25">
        <v>1</v>
      </c>
      <c r="AR5" s="25">
        <v>1</v>
      </c>
      <c r="AS5" s="25">
        <v>1</v>
      </c>
      <c r="AT5" s="27">
        <v>0</v>
      </c>
      <c r="AU5" s="25">
        <v>1</v>
      </c>
      <c r="AV5" s="127"/>
      <c r="AW5" s="127"/>
      <c r="AX5" s="127"/>
      <c r="AY5" s="127">
        <v>1</v>
      </c>
      <c r="AZ5" s="127"/>
      <c r="BA5" s="127"/>
      <c r="BB5" s="127">
        <v>1</v>
      </c>
      <c r="BC5" s="127"/>
      <c r="BD5" s="127">
        <v>1</v>
      </c>
      <c r="BE5" s="127"/>
      <c r="BF5" s="127"/>
      <c r="BG5" s="127"/>
      <c r="BH5" s="127">
        <v>1</v>
      </c>
      <c r="BI5" s="127"/>
      <c r="BJ5" s="27">
        <v>0</v>
      </c>
      <c r="BK5" s="27"/>
      <c r="BL5" s="27">
        <v>0.013888888888888888</v>
      </c>
      <c r="BM5" s="32">
        <v>0.03344907407407405</v>
      </c>
      <c r="BN5" s="144">
        <v>0.047337962962962936</v>
      </c>
      <c r="BO5" s="119">
        <v>2</v>
      </c>
      <c r="BP5" s="101"/>
      <c r="BQ5" s="119">
        <v>2</v>
      </c>
    </row>
    <row r="6" spans="1:69" ht="38.25">
      <c r="A6" s="143" t="s">
        <v>82</v>
      </c>
      <c r="B6" s="33" t="s">
        <v>125</v>
      </c>
      <c r="C6" s="34" t="s">
        <v>282</v>
      </c>
      <c r="D6" s="34" t="s">
        <v>274</v>
      </c>
      <c r="E6" s="34">
        <v>4851119</v>
      </c>
      <c r="F6" s="34">
        <v>2</v>
      </c>
      <c r="G6" s="27">
        <v>0.5133101851851852</v>
      </c>
      <c r="H6" s="27">
        <v>0.5577546296296296</v>
      </c>
      <c r="I6" s="25">
        <v>51</v>
      </c>
      <c r="J6" s="25">
        <v>52</v>
      </c>
      <c r="K6" s="25">
        <v>61</v>
      </c>
      <c r="L6" s="25">
        <v>40</v>
      </c>
      <c r="M6" s="25">
        <v>32</v>
      </c>
      <c r="N6" s="25">
        <v>34</v>
      </c>
      <c r="O6" s="25">
        <v>33</v>
      </c>
      <c r="P6" s="25">
        <v>42</v>
      </c>
      <c r="Q6" s="25">
        <v>41</v>
      </c>
      <c r="R6" s="25">
        <v>37</v>
      </c>
      <c r="S6" s="25">
        <v>39</v>
      </c>
      <c r="T6" s="25">
        <v>31</v>
      </c>
      <c r="U6" s="25">
        <v>35</v>
      </c>
      <c r="V6" s="25">
        <v>36</v>
      </c>
      <c r="W6" s="25">
        <v>38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35"/>
      <c r="AD6" s="25">
        <v>1</v>
      </c>
      <c r="AE6" s="25">
        <v>2</v>
      </c>
      <c r="AF6" s="27">
        <v>0.003472222222222222</v>
      </c>
      <c r="AG6" s="35"/>
      <c r="AH6" s="25">
        <v>1</v>
      </c>
      <c r="AI6" s="25">
        <v>1</v>
      </c>
      <c r="AJ6" s="25">
        <v>1</v>
      </c>
      <c r="AK6" s="25">
        <v>1</v>
      </c>
      <c r="AL6" s="25">
        <v>1</v>
      </c>
      <c r="AM6" s="25">
        <v>1</v>
      </c>
      <c r="AN6" s="25">
        <v>1</v>
      </c>
      <c r="AO6" s="25">
        <v>1</v>
      </c>
      <c r="AP6" s="25">
        <v>1</v>
      </c>
      <c r="AQ6" s="25">
        <v>1</v>
      </c>
      <c r="AR6" s="25">
        <v>1</v>
      </c>
      <c r="AS6" s="25">
        <v>1</v>
      </c>
      <c r="AT6" s="27">
        <v>0</v>
      </c>
      <c r="AU6" s="25">
        <v>2</v>
      </c>
      <c r="AV6" s="127"/>
      <c r="AW6" s="127">
        <v>1</v>
      </c>
      <c r="AX6" s="127"/>
      <c r="AY6" s="127"/>
      <c r="AZ6" s="127">
        <v>1</v>
      </c>
      <c r="BA6" s="127"/>
      <c r="BB6" s="127"/>
      <c r="BC6" s="127"/>
      <c r="BD6" s="127" t="s">
        <v>247</v>
      </c>
      <c r="BE6" s="127">
        <v>1</v>
      </c>
      <c r="BF6" s="127"/>
      <c r="BG6" s="127">
        <v>1</v>
      </c>
      <c r="BH6" s="127"/>
      <c r="BI6" s="127"/>
      <c r="BJ6" s="27">
        <v>0</v>
      </c>
      <c r="BK6" s="27"/>
      <c r="BL6" s="27">
        <v>0.003472222222222222</v>
      </c>
      <c r="BM6" s="32">
        <v>0.0444444444444444</v>
      </c>
      <c r="BN6" s="144">
        <v>0.04791666666666662</v>
      </c>
      <c r="BO6" s="119">
        <v>3</v>
      </c>
      <c r="BP6" s="119"/>
      <c r="BQ6" s="119">
        <v>3</v>
      </c>
    </row>
    <row r="7" spans="1:69" ht="38.25">
      <c r="A7" s="143" t="s">
        <v>94</v>
      </c>
      <c r="B7" s="33" t="s">
        <v>147</v>
      </c>
      <c r="C7" s="34" t="s">
        <v>283</v>
      </c>
      <c r="D7" s="34" t="s">
        <v>271</v>
      </c>
      <c r="E7" s="34">
        <v>4507632</v>
      </c>
      <c r="F7" s="34">
        <v>2</v>
      </c>
      <c r="G7" s="27">
        <v>0.5664699074074074</v>
      </c>
      <c r="H7" s="27">
        <v>0.6179629629629629</v>
      </c>
      <c r="I7" s="25">
        <v>51</v>
      </c>
      <c r="J7" s="25">
        <v>40</v>
      </c>
      <c r="K7" s="25">
        <v>32</v>
      </c>
      <c r="L7" s="25">
        <v>34</v>
      </c>
      <c r="M7" s="25">
        <v>33</v>
      </c>
      <c r="N7" s="25">
        <v>42</v>
      </c>
      <c r="O7" s="25">
        <v>41</v>
      </c>
      <c r="P7" s="25">
        <v>37</v>
      </c>
      <c r="Q7" s="25">
        <v>31</v>
      </c>
      <c r="R7" s="25">
        <v>35</v>
      </c>
      <c r="S7" s="25">
        <v>39</v>
      </c>
      <c r="T7" s="25">
        <v>38</v>
      </c>
      <c r="U7" s="25">
        <v>36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35"/>
      <c r="AD7" s="25">
        <v>1</v>
      </c>
      <c r="AE7" s="25">
        <v>0</v>
      </c>
      <c r="AF7" s="27">
        <v>0.010416666666666666</v>
      </c>
      <c r="AG7" s="35"/>
      <c r="AH7" s="25">
        <v>1</v>
      </c>
      <c r="AI7" s="25">
        <v>1</v>
      </c>
      <c r="AJ7" s="25">
        <v>1</v>
      </c>
      <c r="AK7" s="25">
        <v>1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7">
        <v>0</v>
      </c>
      <c r="AU7" s="25">
        <v>2</v>
      </c>
      <c r="AV7" s="127"/>
      <c r="AW7" s="127">
        <v>1</v>
      </c>
      <c r="AX7" s="127"/>
      <c r="AY7" s="127"/>
      <c r="AZ7" s="127">
        <v>1</v>
      </c>
      <c r="BA7" s="127"/>
      <c r="BB7" s="127"/>
      <c r="BC7" s="127"/>
      <c r="BD7" s="127">
        <v>1</v>
      </c>
      <c r="BE7" s="127">
        <v>1</v>
      </c>
      <c r="BF7" s="127"/>
      <c r="BG7" s="127">
        <v>1</v>
      </c>
      <c r="BH7" s="127"/>
      <c r="BI7" s="127"/>
      <c r="BJ7" s="27">
        <v>0</v>
      </c>
      <c r="BK7" s="27"/>
      <c r="BL7" s="27">
        <v>0.010416666666666666</v>
      </c>
      <c r="BM7" s="32">
        <v>0.0514930555555555</v>
      </c>
      <c r="BN7" s="144">
        <v>0.061909722222222165</v>
      </c>
      <c r="BO7" s="119"/>
      <c r="BP7" s="119">
        <v>1</v>
      </c>
      <c r="BQ7" s="101">
        <v>4</v>
      </c>
    </row>
    <row r="8" spans="1:69" ht="38.25">
      <c r="A8" s="143" t="s">
        <v>104</v>
      </c>
      <c r="B8" s="33" t="s">
        <v>159</v>
      </c>
      <c r="C8" s="34" t="s">
        <v>282</v>
      </c>
      <c r="D8" s="34" t="s">
        <v>271</v>
      </c>
      <c r="E8" s="34">
        <v>4509579</v>
      </c>
      <c r="F8" s="34">
        <v>2</v>
      </c>
      <c r="G8" s="27">
        <v>0.612349537037037</v>
      </c>
      <c r="H8" s="27">
        <v>0.6656597222222222</v>
      </c>
      <c r="I8" s="25">
        <v>51</v>
      </c>
      <c r="J8" s="25">
        <v>62</v>
      </c>
      <c r="K8" s="25">
        <v>61</v>
      </c>
      <c r="L8" s="25">
        <v>40</v>
      </c>
      <c r="M8" s="25">
        <v>36</v>
      </c>
      <c r="N8" s="25">
        <v>35</v>
      </c>
      <c r="O8" s="25">
        <v>35</v>
      </c>
      <c r="P8" s="25">
        <v>31</v>
      </c>
      <c r="Q8" s="25">
        <v>39</v>
      </c>
      <c r="R8" s="25">
        <v>37</v>
      </c>
      <c r="S8" s="25">
        <v>41</v>
      </c>
      <c r="T8" s="25">
        <v>42</v>
      </c>
      <c r="U8" s="25">
        <v>33</v>
      </c>
      <c r="V8" s="25">
        <v>34</v>
      </c>
      <c r="W8" s="25">
        <v>32</v>
      </c>
      <c r="X8" s="25">
        <v>38</v>
      </c>
      <c r="Y8" s="25">
        <v>0</v>
      </c>
      <c r="Z8" s="25">
        <v>0</v>
      </c>
      <c r="AA8" s="25">
        <v>0</v>
      </c>
      <c r="AB8" s="25">
        <v>0</v>
      </c>
      <c r="AC8" s="35"/>
      <c r="AD8" s="25">
        <v>1</v>
      </c>
      <c r="AE8" s="25">
        <v>0</v>
      </c>
      <c r="AF8" s="27">
        <v>0.010416666666666666</v>
      </c>
      <c r="AG8" s="35"/>
      <c r="AH8" s="25">
        <v>1</v>
      </c>
      <c r="AI8" s="25">
        <v>1</v>
      </c>
      <c r="AJ8" s="25">
        <v>1</v>
      </c>
      <c r="AK8" s="25">
        <v>1</v>
      </c>
      <c r="AL8" s="98">
        <v>1</v>
      </c>
      <c r="AM8" s="25">
        <v>1</v>
      </c>
      <c r="AN8" s="25">
        <v>1</v>
      </c>
      <c r="AO8" s="25">
        <v>1</v>
      </c>
      <c r="AP8" s="25">
        <v>1</v>
      </c>
      <c r="AQ8" s="25">
        <v>1</v>
      </c>
      <c r="AR8" s="25">
        <v>1</v>
      </c>
      <c r="AS8" s="25">
        <v>1</v>
      </c>
      <c r="AT8" s="27">
        <v>0</v>
      </c>
      <c r="AU8" s="25">
        <v>2</v>
      </c>
      <c r="AV8" s="127"/>
      <c r="AW8" s="127">
        <v>1</v>
      </c>
      <c r="AX8" s="127"/>
      <c r="AY8" s="127"/>
      <c r="AZ8" s="127">
        <v>1</v>
      </c>
      <c r="BA8" s="127"/>
      <c r="BB8" s="127"/>
      <c r="BC8" s="127">
        <v>1</v>
      </c>
      <c r="BD8" s="127" t="s">
        <v>247</v>
      </c>
      <c r="BE8" s="127">
        <v>1</v>
      </c>
      <c r="BF8" s="127"/>
      <c r="BG8" s="127">
        <v>1</v>
      </c>
      <c r="BH8" s="127"/>
      <c r="BI8" s="127"/>
      <c r="BJ8" s="27">
        <v>0</v>
      </c>
      <c r="BK8" s="27"/>
      <c r="BL8" s="27">
        <v>0.010416666666666666</v>
      </c>
      <c r="BM8" s="32">
        <v>0.053310185185185266</v>
      </c>
      <c r="BN8" s="144">
        <v>0.06372685185185194</v>
      </c>
      <c r="BO8" s="101">
        <v>4</v>
      </c>
      <c r="BP8" s="119"/>
      <c r="BQ8" s="101">
        <v>5</v>
      </c>
    </row>
    <row r="9" spans="1:69" ht="38.25">
      <c r="A9" s="143" t="s">
        <v>120</v>
      </c>
      <c r="B9" s="33" t="s">
        <v>242</v>
      </c>
      <c r="C9" s="34" t="s">
        <v>282</v>
      </c>
      <c r="D9" s="34" t="s">
        <v>274</v>
      </c>
      <c r="E9" s="34">
        <v>4851139</v>
      </c>
      <c r="F9" s="34">
        <v>5</v>
      </c>
      <c r="G9" s="27">
        <v>0.5137152777777778</v>
      </c>
      <c r="H9" s="27">
        <v>0.5720833333333334</v>
      </c>
      <c r="I9" s="25">
        <v>52</v>
      </c>
      <c r="J9" s="25">
        <v>61</v>
      </c>
      <c r="K9" s="25">
        <v>62</v>
      </c>
      <c r="L9" s="25">
        <v>40</v>
      </c>
      <c r="M9" s="25">
        <v>32</v>
      </c>
      <c r="N9" s="25">
        <v>34</v>
      </c>
      <c r="O9" s="25">
        <v>33</v>
      </c>
      <c r="P9" s="25">
        <v>42</v>
      </c>
      <c r="Q9" s="25">
        <v>41</v>
      </c>
      <c r="R9" s="25">
        <v>37</v>
      </c>
      <c r="S9" s="25">
        <v>39</v>
      </c>
      <c r="T9" s="25">
        <v>35</v>
      </c>
      <c r="U9" s="25">
        <v>31</v>
      </c>
      <c r="V9" s="25">
        <v>36</v>
      </c>
      <c r="W9" s="25">
        <v>38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35"/>
      <c r="AD9" s="25">
        <v>0</v>
      </c>
      <c r="AE9" s="25">
        <v>2</v>
      </c>
      <c r="AF9" s="27">
        <v>0.006944444444444444</v>
      </c>
      <c r="AG9" s="35"/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27">
        <v>0</v>
      </c>
      <c r="AU9" s="25">
        <v>5</v>
      </c>
      <c r="AV9" s="127">
        <v>1</v>
      </c>
      <c r="AW9" s="127">
        <v>1</v>
      </c>
      <c r="AX9" s="127"/>
      <c r="AY9" s="127"/>
      <c r="AZ9" s="127">
        <v>1</v>
      </c>
      <c r="BA9" s="127">
        <v>1</v>
      </c>
      <c r="BB9" s="127">
        <v>1</v>
      </c>
      <c r="BC9" s="127">
        <v>1</v>
      </c>
      <c r="BD9" s="127"/>
      <c r="BE9" s="127"/>
      <c r="BF9" s="127">
        <v>1</v>
      </c>
      <c r="BG9" s="127"/>
      <c r="BH9" s="127"/>
      <c r="BI9" s="127"/>
      <c r="BJ9" s="27">
        <v>0</v>
      </c>
      <c r="BK9" s="27"/>
      <c r="BL9" s="27">
        <v>0.006944444444444444</v>
      </c>
      <c r="BM9" s="32">
        <v>0.058368055555555576</v>
      </c>
      <c r="BN9" s="144">
        <v>0.06531250000000002</v>
      </c>
      <c r="BO9" s="101">
        <v>5</v>
      </c>
      <c r="BP9" s="119"/>
      <c r="BQ9" s="101">
        <v>6</v>
      </c>
    </row>
    <row r="10" spans="1:69" ht="38.25">
      <c r="A10" s="143" t="s">
        <v>88</v>
      </c>
      <c r="B10" s="33" t="s">
        <v>137</v>
      </c>
      <c r="C10" s="34" t="s">
        <v>282</v>
      </c>
      <c r="D10" s="34" t="s">
        <v>271</v>
      </c>
      <c r="E10" s="34">
        <v>4707651</v>
      </c>
      <c r="F10" s="34">
        <v>6</v>
      </c>
      <c r="G10" s="27">
        <v>0.5214004629629629</v>
      </c>
      <c r="H10" s="27">
        <v>0.5509027777777779</v>
      </c>
      <c r="I10" s="25">
        <v>51</v>
      </c>
      <c r="J10" s="25">
        <v>40</v>
      </c>
      <c r="K10" s="25">
        <v>32</v>
      </c>
      <c r="L10" s="25">
        <v>33</v>
      </c>
      <c r="M10" s="25">
        <v>34</v>
      </c>
      <c r="N10" s="25">
        <v>37</v>
      </c>
      <c r="O10" s="25">
        <v>39</v>
      </c>
      <c r="P10" s="25">
        <v>38</v>
      </c>
      <c r="Q10" s="25">
        <v>36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35"/>
      <c r="AD10" s="25">
        <v>1</v>
      </c>
      <c r="AE10" s="25">
        <v>0</v>
      </c>
      <c r="AF10" s="27">
        <v>0.010416666666666666</v>
      </c>
      <c r="AG10" s="35"/>
      <c r="AH10" s="25">
        <v>1</v>
      </c>
      <c r="AI10" s="25">
        <v>1</v>
      </c>
      <c r="AJ10" s="25">
        <v>1</v>
      </c>
      <c r="AK10" s="25">
        <v>1</v>
      </c>
      <c r="AL10" s="25">
        <v>0</v>
      </c>
      <c r="AM10" s="25">
        <v>1</v>
      </c>
      <c r="AN10" s="25">
        <v>1</v>
      </c>
      <c r="AO10" s="25">
        <v>1</v>
      </c>
      <c r="AP10" s="25">
        <v>1</v>
      </c>
      <c r="AQ10" s="25">
        <v>1</v>
      </c>
      <c r="AR10" s="25">
        <v>0</v>
      </c>
      <c r="AS10" s="25">
        <v>0</v>
      </c>
      <c r="AT10" s="27">
        <v>0.03125</v>
      </c>
      <c r="AU10" s="25">
        <v>6</v>
      </c>
      <c r="AV10" s="127"/>
      <c r="AW10" s="127"/>
      <c r="AX10" s="127"/>
      <c r="AY10" s="127">
        <v>1</v>
      </c>
      <c r="AZ10" s="127"/>
      <c r="BA10" s="127"/>
      <c r="BB10" s="127"/>
      <c r="BC10" s="127">
        <v>1</v>
      </c>
      <c r="BD10" s="127">
        <v>1</v>
      </c>
      <c r="BE10" s="127"/>
      <c r="BF10" s="127"/>
      <c r="BG10" s="127">
        <v>1</v>
      </c>
      <c r="BH10" s="127"/>
      <c r="BI10" s="127"/>
      <c r="BJ10" s="27">
        <v>0</v>
      </c>
      <c r="BK10" s="27"/>
      <c r="BL10" s="27">
        <v>0.041666666666666664</v>
      </c>
      <c r="BM10" s="32">
        <v>0.02950231481481491</v>
      </c>
      <c r="BN10" s="144">
        <v>0.07116898148148157</v>
      </c>
      <c r="BO10" s="101">
        <v>6</v>
      </c>
      <c r="BP10" s="119"/>
      <c r="BQ10" s="101">
        <v>7</v>
      </c>
    </row>
    <row r="11" spans="1:69" ht="38.25">
      <c r="A11" s="143" t="s">
        <v>93</v>
      </c>
      <c r="B11" s="33" t="s">
        <v>241</v>
      </c>
      <c r="C11" s="34" t="s">
        <v>283</v>
      </c>
      <c r="D11" s="34" t="s">
        <v>271</v>
      </c>
      <c r="E11" s="34">
        <v>4707660</v>
      </c>
      <c r="F11" s="34">
        <v>6</v>
      </c>
      <c r="G11" s="27">
        <v>0.5630092592592593</v>
      </c>
      <c r="H11" s="27">
        <v>0.6276041666666666</v>
      </c>
      <c r="I11" s="25">
        <v>40</v>
      </c>
      <c r="J11" s="25">
        <v>36</v>
      </c>
      <c r="K11" s="25">
        <v>35</v>
      </c>
      <c r="L11" s="25">
        <v>31</v>
      </c>
      <c r="M11" s="25">
        <v>39</v>
      </c>
      <c r="N11" s="25">
        <v>38</v>
      </c>
      <c r="O11" s="25">
        <v>37</v>
      </c>
      <c r="P11" s="25">
        <v>41</v>
      </c>
      <c r="Q11" s="25">
        <v>42</v>
      </c>
      <c r="R11" s="25">
        <v>33</v>
      </c>
      <c r="S11" s="25">
        <v>34</v>
      </c>
      <c r="T11" s="25">
        <v>32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35"/>
      <c r="AD11" s="25">
        <v>0</v>
      </c>
      <c r="AE11" s="25">
        <v>0</v>
      </c>
      <c r="AF11" s="27">
        <v>0.013888888888888888</v>
      </c>
      <c r="AG11" s="35"/>
      <c r="AH11" s="25">
        <v>1</v>
      </c>
      <c r="AI11" s="25">
        <v>1</v>
      </c>
      <c r="AJ11" s="25">
        <v>1</v>
      </c>
      <c r="AK11" s="25">
        <v>1</v>
      </c>
      <c r="AL11" s="25">
        <v>1</v>
      </c>
      <c r="AM11" s="25">
        <v>1</v>
      </c>
      <c r="AN11" s="25">
        <v>1</v>
      </c>
      <c r="AO11" s="25">
        <v>1</v>
      </c>
      <c r="AP11" s="25">
        <v>1</v>
      </c>
      <c r="AQ11" s="25">
        <v>1</v>
      </c>
      <c r="AR11" s="25">
        <v>1</v>
      </c>
      <c r="AS11" s="25">
        <v>1</v>
      </c>
      <c r="AT11" s="27">
        <v>0</v>
      </c>
      <c r="AU11" s="25">
        <v>6</v>
      </c>
      <c r="AV11" s="127"/>
      <c r="AW11" s="127"/>
      <c r="AX11" s="127"/>
      <c r="AY11" s="127">
        <v>1</v>
      </c>
      <c r="AZ11" s="127"/>
      <c r="BA11" s="127"/>
      <c r="BB11" s="127"/>
      <c r="BC11" s="127">
        <v>1</v>
      </c>
      <c r="BD11" s="127">
        <v>1</v>
      </c>
      <c r="BE11" s="127">
        <v>1</v>
      </c>
      <c r="BF11" s="127"/>
      <c r="BG11" s="127">
        <v>1</v>
      </c>
      <c r="BH11" s="127"/>
      <c r="BI11" s="127"/>
      <c r="BJ11" s="27">
        <v>0</v>
      </c>
      <c r="BK11" s="27"/>
      <c r="BL11" s="27">
        <v>0.013888888888888888</v>
      </c>
      <c r="BM11" s="32">
        <v>0.06459490740740736</v>
      </c>
      <c r="BN11" s="144">
        <v>0.07848379629629626</v>
      </c>
      <c r="BO11" s="101"/>
      <c r="BP11" s="119">
        <v>2</v>
      </c>
      <c r="BQ11" s="101">
        <v>8</v>
      </c>
    </row>
    <row r="12" spans="1:69" ht="38.25">
      <c r="A12" s="143" t="s">
        <v>84</v>
      </c>
      <c r="B12" s="33" t="s">
        <v>130</v>
      </c>
      <c r="C12" s="34" t="s">
        <v>282</v>
      </c>
      <c r="D12" s="34" t="s">
        <v>274</v>
      </c>
      <c r="E12" s="34">
        <v>4509583</v>
      </c>
      <c r="F12" s="34">
        <v>6</v>
      </c>
      <c r="G12" s="27">
        <v>0.5172569444444445</v>
      </c>
      <c r="H12" s="27">
        <v>0.5888078703703704</v>
      </c>
      <c r="I12" s="25">
        <v>52</v>
      </c>
      <c r="J12" s="25">
        <v>61</v>
      </c>
      <c r="K12" s="25">
        <v>62</v>
      </c>
      <c r="L12" s="25">
        <v>40</v>
      </c>
      <c r="M12" s="25">
        <v>36</v>
      </c>
      <c r="N12" s="25">
        <v>38</v>
      </c>
      <c r="O12" s="25">
        <v>32</v>
      </c>
      <c r="P12" s="25">
        <v>34</v>
      </c>
      <c r="Q12" s="25">
        <v>33</v>
      </c>
      <c r="R12" s="25">
        <v>42</v>
      </c>
      <c r="S12" s="25">
        <v>41</v>
      </c>
      <c r="T12" s="25">
        <v>37</v>
      </c>
      <c r="U12" s="25">
        <v>39</v>
      </c>
      <c r="V12" s="25">
        <v>31</v>
      </c>
      <c r="W12" s="25">
        <v>35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35"/>
      <c r="AD12" s="25">
        <v>0</v>
      </c>
      <c r="AE12" s="25">
        <v>2</v>
      </c>
      <c r="AF12" s="27">
        <v>0.006944444444444444</v>
      </c>
      <c r="AG12" s="35"/>
      <c r="AH12" s="25">
        <v>1</v>
      </c>
      <c r="AI12" s="25">
        <v>1</v>
      </c>
      <c r="AJ12" s="25">
        <v>1</v>
      </c>
      <c r="AK12" s="25">
        <v>1</v>
      </c>
      <c r="AL12" s="25">
        <v>1</v>
      </c>
      <c r="AM12" s="25">
        <v>1</v>
      </c>
      <c r="AN12" s="25">
        <v>1</v>
      </c>
      <c r="AO12" s="25">
        <v>1</v>
      </c>
      <c r="AP12" s="25">
        <v>1</v>
      </c>
      <c r="AQ12" s="25">
        <v>1</v>
      </c>
      <c r="AR12" s="25">
        <v>1</v>
      </c>
      <c r="AS12" s="25">
        <v>1</v>
      </c>
      <c r="AT12" s="27">
        <v>0</v>
      </c>
      <c r="AU12" s="25">
        <v>6</v>
      </c>
      <c r="AV12" s="127"/>
      <c r="AW12" s="127"/>
      <c r="AX12" s="127"/>
      <c r="AY12" s="127">
        <v>1</v>
      </c>
      <c r="AZ12" s="127"/>
      <c r="BA12" s="127"/>
      <c r="BB12" s="127"/>
      <c r="BC12" s="127">
        <v>1</v>
      </c>
      <c r="BD12" s="127">
        <v>1</v>
      </c>
      <c r="BE12" s="127"/>
      <c r="BF12" s="127">
        <v>0</v>
      </c>
      <c r="BG12" s="127">
        <v>1</v>
      </c>
      <c r="BH12" s="127"/>
      <c r="BI12" s="127"/>
      <c r="BJ12" s="27">
        <v>0</v>
      </c>
      <c r="BK12" s="27"/>
      <c r="BL12" s="27">
        <v>0.006944444444444444</v>
      </c>
      <c r="BM12" s="32">
        <v>0.07155092592592593</v>
      </c>
      <c r="BN12" s="144">
        <v>0.07849537037037038</v>
      </c>
      <c r="BO12" s="101">
        <v>7</v>
      </c>
      <c r="BP12" s="119"/>
      <c r="BQ12" s="101">
        <v>9</v>
      </c>
    </row>
    <row r="13" spans="1:69" ht="38.25">
      <c r="A13" s="143" t="s">
        <v>99</v>
      </c>
      <c r="B13" s="33" t="s">
        <v>153</v>
      </c>
      <c r="C13" s="34" t="s">
        <v>282</v>
      </c>
      <c r="D13" s="34" t="s">
        <v>271</v>
      </c>
      <c r="E13" s="34">
        <v>4509570</v>
      </c>
      <c r="F13" s="34">
        <v>3</v>
      </c>
      <c r="G13" s="27">
        <v>0.5756018518518519</v>
      </c>
      <c r="H13" s="27">
        <v>0.6334143518518519</v>
      </c>
      <c r="I13" s="25">
        <v>51</v>
      </c>
      <c r="J13" s="25">
        <v>40</v>
      </c>
      <c r="K13" s="25">
        <v>38</v>
      </c>
      <c r="L13" s="25">
        <v>39</v>
      </c>
      <c r="M13" s="25">
        <v>37</v>
      </c>
      <c r="N13" s="25">
        <v>41</v>
      </c>
      <c r="O13" s="25">
        <v>42</v>
      </c>
      <c r="P13" s="25">
        <v>33</v>
      </c>
      <c r="Q13" s="25">
        <v>34</v>
      </c>
      <c r="R13" s="25">
        <v>32</v>
      </c>
      <c r="S13" s="25">
        <v>36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35"/>
      <c r="AD13" s="25">
        <v>1</v>
      </c>
      <c r="AE13" s="25">
        <v>0</v>
      </c>
      <c r="AF13" s="27">
        <v>0.010416666666666666</v>
      </c>
      <c r="AG13" s="35"/>
      <c r="AH13" s="25">
        <v>1</v>
      </c>
      <c r="AI13" s="25">
        <v>1</v>
      </c>
      <c r="AJ13" s="25">
        <v>1</v>
      </c>
      <c r="AK13" s="25">
        <v>1</v>
      </c>
      <c r="AL13" s="25">
        <v>0</v>
      </c>
      <c r="AM13" s="25">
        <v>1</v>
      </c>
      <c r="AN13" s="25">
        <v>1</v>
      </c>
      <c r="AO13" s="25">
        <v>1</v>
      </c>
      <c r="AP13" s="25">
        <v>1</v>
      </c>
      <c r="AQ13" s="25">
        <v>1</v>
      </c>
      <c r="AR13" s="25">
        <v>1</v>
      </c>
      <c r="AS13" s="25">
        <v>1</v>
      </c>
      <c r="AT13" s="27">
        <v>0.010416666666666666</v>
      </c>
      <c r="AU13" s="25">
        <v>3</v>
      </c>
      <c r="AV13" s="127"/>
      <c r="AW13" s="127"/>
      <c r="AX13" s="127">
        <v>1</v>
      </c>
      <c r="AY13" s="127"/>
      <c r="AZ13" s="127"/>
      <c r="BA13" s="127"/>
      <c r="BB13" s="127">
        <v>1</v>
      </c>
      <c r="BC13" s="127"/>
      <c r="BD13" s="127"/>
      <c r="BE13" s="127"/>
      <c r="BF13" s="127">
        <v>1</v>
      </c>
      <c r="BG13" s="127"/>
      <c r="BH13" s="127"/>
      <c r="BI13" s="127">
        <v>1</v>
      </c>
      <c r="BJ13" s="27">
        <v>0</v>
      </c>
      <c r="BK13" s="27"/>
      <c r="BL13" s="27">
        <v>0.020833333333333332</v>
      </c>
      <c r="BM13" s="32">
        <v>0.057812500000000044</v>
      </c>
      <c r="BN13" s="144">
        <v>0.07864583333333337</v>
      </c>
      <c r="BO13" s="101">
        <v>8</v>
      </c>
      <c r="BP13" s="119"/>
      <c r="BQ13" s="101">
        <v>10</v>
      </c>
    </row>
    <row r="14" spans="1:69" ht="38.25">
      <c r="A14" s="143" t="s">
        <v>91</v>
      </c>
      <c r="B14" s="33" t="s">
        <v>144</v>
      </c>
      <c r="C14" s="34" t="s">
        <v>283</v>
      </c>
      <c r="D14" s="34" t="s">
        <v>271</v>
      </c>
      <c r="E14" s="34">
        <v>4707669</v>
      </c>
      <c r="F14" s="34">
        <v>4</v>
      </c>
      <c r="G14" s="27">
        <v>0.5615856481481482</v>
      </c>
      <c r="H14" s="27">
        <v>0.626875</v>
      </c>
      <c r="I14" s="25">
        <v>62</v>
      </c>
      <c r="J14" s="25">
        <v>40</v>
      </c>
      <c r="K14" s="25">
        <v>33</v>
      </c>
      <c r="L14" s="25">
        <v>42</v>
      </c>
      <c r="M14" s="25">
        <v>41</v>
      </c>
      <c r="N14" s="25">
        <v>37</v>
      </c>
      <c r="O14" s="25">
        <v>39</v>
      </c>
      <c r="P14" s="25">
        <v>31</v>
      </c>
      <c r="Q14" s="25">
        <v>35</v>
      </c>
      <c r="R14" s="25">
        <v>36</v>
      </c>
      <c r="S14" s="25">
        <v>38</v>
      </c>
      <c r="T14" s="25">
        <v>34</v>
      </c>
      <c r="U14" s="25">
        <v>32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35"/>
      <c r="AD14" s="25">
        <v>0</v>
      </c>
      <c r="AE14" s="25">
        <v>0</v>
      </c>
      <c r="AF14" s="27">
        <v>0.013888888888888888</v>
      </c>
      <c r="AG14" s="35"/>
      <c r="AH14" s="25">
        <v>1</v>
      </c>
      <c r="AI14" s="25">
        <v>1</v>
      </c>
      <c r="AJ14" s="25">
        <v>1</v>
      </c>
      <c r="AK14" s="25">
        <v>1</v>
      </c>
      <c r="AL14" s="25">
        <v>1</v>
      </c>
      <c r="AM14" s="25">
        <v>1</v>
      </c>
      <c r="AN14" s="25">
        <v>1</v>
      </c>
      <c r="AO14" s="25">
        <v>1</v>
      </c>
      <c r="AP14" s="25">
        <v>1</v>
      </c>
      <c r="AQ14" s="25">
        <v>1</v>
      </c>
      <c r="AR14" s="25">
        <v>1</v>
      </c>
      <c r="AS14" s="25">
        <v>1</v>
      </c>
      <c r="AT14" s="27">
        <v>0</v>
      </c>
      <c r="AU14" s="25">
        <v>4</v>
      </c>
      <c r="AV14" s="127"/>
      <c r="AW14" s="127"/>
      <c r="AX14" s="127">
        <v>1</v>
      </c>
      <c r="AY14" s="127"/>
      <c r="AZ14" s="127"/>
      <c r="BA14" s="127"/>
      <c r="BB14" s="127"/>
      <c r="BC14" s="127"/>
      <c r="BD14" s="127">
        <v>1</v>
      </c>
      <c r="BE14" s="127"/>
      <c r="BF14" s="127">
        <v>1</v>
      </c>
      <c r="BG14" s="127"/>
      <c r="BH14" s="127"/>
      <c r="BI14" s="127">
        <v>1</v>
      </c>
      <c r="BJ14" s="27">
        <v>0</v>
      </c>
      <c r="BK14" s="27"/>
      <c r="BL14" s="27">
        <v>0.013888888888888888</v>
      </c>
      <c r="BM14" s="32">
        <v>0.0652893518518518</v>
      </c>
      <c r="BN14" s="144">
        <v>0.0791782407407407</v>
      </c>
      <c r="BO14" s="101"/>
      <c r="BP14" s="119">
        <v>3</v>
      </c>
      <c r="BQ14" s="101">
        <v>11</v>
      </c>
    </row>
    <row r="15" spans="1:69" ht="38.25">
      <c r="A15" s="143" t="s">
        <v>92</v>
      </c>
      <c r="B15" s="33" t="s">
        <v>145</v>
      </c>
      <c r="C15" s="34" t="s">
        <v>282</v>
      </c>
      <c r="D15" s="34" t="s">
        <v>274</v>
      </c>
      <c r="E15" s="34">
        <v>4502647</v>
      </c>
      <c r="F15" s="34">
        <v>5</v>
      </c>
      <c r="G15" s="27">
        <v>0.558125</v>
      </c>
      <c r="H15" s="27">
        <v>0.6179976851851852</v>
      </c>
      <c r="I15" s="25">
        <v>40</v>
      </c>
      <c r="J15" s="25">
        <v>32</v>
      </c>
      <c r="K15" s="25">
        <v>34</v>
      </c>
      <c r="L15" s="25">
        <v>33</v>
      </c>
      <c r="M15" s="25">
        <v>42</v>
      </c>
      <c r="N15" s="25">
        <v>41</v>
      </c>
      <c r="O15" s="25">
        <v>37</v>
      </c>
      <c r="P15" s="25">
        <v>39</v>
      </c>
      <c r="Q15" s="25">
        <v>31</v>
      </c>
      <c r="R15" s="25">
        <v>36</v>
      </c>
      <c r="S15" s="25">
        <v>38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35"/>
      <c r="AD15" s="25">
        <v>0</v>
      </c>
      <c r="AE15" s="25">
        <v>0</v>
      </c>
      <c r="AF15" s="27">
        <v>0.013888888888888888</v>
      </c>
      <c r="AG15" s="35"/>
      <c r="AH15" s="25">
        <v>1</v>
      </c>
      <c r="AI15" s="25">
        <v>1</v>
      </c>
      <c r="AJ15" s="25">
        <v>1</v>
      </c>
      <c r="AK15" s="25">
        <v>1</v>
      </c>
      <c r="AL15" s="25">
        <v>0</v>
      </c>
      <c r="AM15" s="25">
        <v>1</v>
      </c>
      <c r="AN15" s="25">
        <v>1</v>
      </c>
      <c r="AO15" s="25">
        <v>1</v>
      </c>
      <c r="AP15" s="25">
        <v>1</v>
      </c>
      <c r="AQ15" s="25">
        <v>1</v>
      </c>
      <c r="AR15" s="25">
        <v>1</v>
      </c>
      <c r="AS15" s="25">
        <v>1</v>
      </c>
      <c r="AT15" s="27">
        <v>0.010416666666666666</v>
      </c>
      <c r="AU15" s="25">
        <v>5</v>
      </c>
      <c r="AV15" s="127"/>
      <c r="AW15" s="127"/>
      <c r="AX15" s="127"/>
      <c r="AY15" s="127"/>
      <c r="AZ15" s="127">
        <v>1</v>
      </c>
      <c r="BA15" s="127">
        <v>1</v>
      </c>
      <c r="BB15" s="127"/>
      <c r="BC15" s="127">
        <v>1</v>
      </c>
      <c r="BD15" s="127"/>
      <c r="BE15" s="127"/>
      <c r="BF15" s="127">
        <v>1</v>
      </c>
      <c r="BG15" s="127"/>
      <c r="BH15" s="127"/>
      <c r="BI15" s="127"/>
      <c r="BJ15" s="27">
        <v>0</v>
      </c>
      <c r="BK15" s="27"/>
      <c r="BL15" s="27">
        <v>0.024305555555555552</v>
      </c>
      <c r="BM15" s="32">
        <v>0.05987268518518518</v>
      </c>
      <c r="BN15" s="144">
        <v>0.08417824074074073</v>
      </c>
      <c r="BO15" s="101">
        <v>9</v>
      </c>
      <c r="BP15" s="101"/>
      <c r="BQ15" s="101">
        <v>12</v>
      </c>
    </row>
    <row r="16" spans="1:69" ht="38.25">
      <c r="A16" s="143" t="s">
        <v>102</v>
      </c>
      <c r="B16" s="33" t="s">
        <v>156</v>
      </c>
      <c r="C16" s="34" t="s">
        <v>282</v>
      </c>
      <c r="D16" s="34" t="s">
        <v>271</v>
      </c>
      <c r="E16" s="34">
        <v>4707656</v>
      </c>
      <c r="F16" s="34">
        <v>6</v>
      </c>
      <c r="G16" s="27">
        <v>0.6032638888888889</v>
      </c>
      <c r="H16" s="27">
        <v>0.6631828703703704</v>
      </c>
      <c r="I16" s="25">
        <v>50</v>
      </c>
      <c r="J16" s="25">
        <v>61</v>
      </c>
      <c r="K16" s="25">
        <v>40</v>
      </c>
      <c r="L16" s="25">
        <v>36</v>
      </c>
      <c r="M16" s="25">
        <v>38</v>
      </c>
      <c r="N16" s="25">
        <v>32</v>
      </c>
      <c r="O16" s="25">
        <v>34</v>
      </c>
      <c r="P16" s="25">
        <v>33</v>
      </c>
      <c r="Q16" s="25">
        <v>42</v>
      </c>
      <c r="R16" s="25">
        <v>41</v>
      </c>
      <c r="S16" s="25">
        <v>37</v>
      </c>
      <c r="T16" s="25">
        <v>39</v>
      </c>
      <c r="U16" s="25">
        <v>31</v>
      </c>
      <c r="V16" s="25">
        <v>35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35"/>
      <c r="AD16" s="25">
        <v>0</v>
      </c>
      <c r="AE16" s="25">
        <v>0</v>
      </c>
      <c r="AF16" s="27">
        <v>0.013888888888888888</v>
      </c>
      <c r="AG16" s="35"/>
      <c r="AH16" s="25">
        <v>1</v>
      </c>
      <c r="AI16" s="25">
        <v>1</v>
      </c>
      <c r="AJ16" s="25">
        <v>1</v>
      </c>
      <c r="AK16" s="25">
        <v>1</v>
      </c>
      <c r="AL16" s="25">
        <v>1</v>
      </c>
      <c r="AM16" s="25">
        <v>1</v>
      </c>
      <c r="AN16" s="25">
        <v>1</v>
      </c>
      <c r="AO16" s="25">
        <v>1</v>
      </c>
      <c r="AP16" s="25">
        <v>1</v>
      </c>
      <c r="AQ16" s="25">
        <v>1</v>
      </c>
      <c r="AR16" s="25">
        <v>1</v>
      </c>
      <c r="AS16" s="25">
        <v>1</v>
      </c>
      <c r="AT16" s="27">
        <v>0</v>
      </c>
      <c r="AU16" s="25">
        <v>6</v>
      </c>
      <c r="AV16" s="127"/>
      <c r="AW16" s="127"/>
      <c r="AX16" s="127">
        <v>1</v>
      </c>
      <c r="AY16" s="127"/>
      <c r="AZ16" s="127"/>
      <c r="BA16" s="127"/>
      <c r="BB16" s="127"/>
      <c r="BC16" s="127">
        <v>1</v>
      </c>
      <c r="BD16" s="127">
        <v>1</v>
      </c>
      <c r="BE16" s="127"/>
      <c r="BF16" s="127">
        <v>0</v>
      </c>
      <c r="BG16" s="127">
        <v>1</v>
      </c>
      <c r="BH16" s="127"/>
      <c r="BI16" s="127"/>
      <c r="BJ16" s="27">
        <v>0.010416666666666666</v>
      </c>
      <c r="BK16" s="27"/>
      <c r="BL16" s="27">
        <v>0.024305555555555552</v>
      </c>
      <c r="BM16" s="32">
        <v>0.05991898148148145</v>
      </c>
      <c r="BN16" s="144">
        <v>0.084224537037037</v>
      </c>
      <c r="BO16" s="101">
        <v>10</v>
      </c>
      <c r="BP16" s="101"/>
      <c r="BQ16" s="101">
        <v>13</v>
      </c>
    </row>
    <row r="17" spans="1:69" ht="38.25">
      <c r="A17" s="143" t="s">
        <v>85</v>
      </c>
      <c r="B17" s="33" t="s">
        <v>131</v>
      </c>
      <c r="C17" s="34" t="s">
        <v>282</v>
      </c>
      <c r="D17" s="34" t="s">
        <v>271</v>
      </c>
      <c r="E17" s="34">
        <v>4711552</v>
      </c>
      <c r="F17" s="34">
        <v>1</v>
      </c>
      <c r="G17" s="27">
        <v>0.5173032407407407</v>
      </c>
      <c r="H17" s="27">
        <v>0.5855208333333334</v>
      </c>
      <c r="I17" s="25">
        <v>40</v>
      </c>
      <c r="J17" s="25">
        <v>32</v>
      </c>
      <c r="K17" s="25">
        <v>34</v>
      </c>
      <c r="L17" s="25">
        <v>33</v>
      </c>
      <c r="M17" s="25">
        <v>42</v>
      </c>
      <c r="N17" s="25">
        <v>37</v>
      </c>
      <c r="O17" s="25">
        <v>39</v>
      </c>
      <c r="P17" s="25">
        <v>31</v>
      </c>
      <c r="Q17" s="25">
        <v>35</v>
      </c>
      <c r="R17" s="25">
        <v>38</v>
      </c>
      <c r="S17" s="25">
        <v>36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35"/>
      <c r="AD17" s="25">
        <v>0</v>
      </c>
      <c r="AE17" s="25">
        <v>0</v>
      </c>
      <c r="AF17" s="27">
        <v>0.013888888888888888</v>
      </c>
      <c r="AG17" s="35"/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0</v>
      </c>
      <c r="AS17" s="25">
        <v>1</v>
      </c>
      <c r="AT17" s="27">
        <v>0.010416666666666666</v>
      </c>
      <c r="AU17" s="25">
        <v>1</v>
      </c>
      <c r="AV17" s="127"/>
      <c r="AW17" s="127"/>
      <c r="AX17" s="127"/>
      <c r="AY17" s="127">
        <v>1</v>
      </c>
      <c r="AZ17" s="127"/>
      <c r="BA17" s="127"/>
      <c r="BB17" s="127">
        <v>1</v>
      </c>
      <c r="BC17" s="127"/>
      <c r="BD17" s="127">
        <v>1</v>
      </c>
      <c r="BE17" s="127"/>
      <c r="BF17" s="127"/>
      <c r="BG17" s="127">
        <v>0</v>
      </c>
      <c r="BH17" s="127">
        <v>1</v>
      </c>
      <c r="BI17" s="127"/>
      <c r="BJ17" s="27">
        <v>0</v>
      </c>
      <c r="BK17" s="27"/>
      <c r="BL17" s="27">
        <v>0.024305555555555552</v>
      </c>
      <c r="BM17" s="32">
        <v>0.06821759259259264</v>
      </c>
      <c r="BN17" s="144">
        <v>0.09252314814814819</v>
      </c>
      <c r="BO17" s="101">
        <v>11</v>
      </c>
      <c r="BP17" s="101"/>
      <c r="BQ17" s="101">
        <v>14</v>
      </c>
    </row>
    <row r="18" spans="1:69" ht="38.25">
      <c r="A18" s="143" t="s">
        <v>97</v>
      </c>
      <c r="B18" s="33" t="s">
        <v>151</v>
      </c>
      <c r="C18" s="34" t="s">
        <v>283</v>
      </c>
      <c r="D18" s="34" t="s">
        <v>271</v>
      </c>
      <c r="E18" s="34">
        <v>4711571</v>
      </c>
      <c r="F18" s="34">
        <v>1</v>
      </c>
      <c r="G18" s="27">
        <v>0.572511574074074</v>
      </c>
      <c r="H18" s="27">
        <v>0.6549537037037038</v>
      </c>
      <c r="I18" s="25">
        <v>51</v>
      </c>
      <c r="J18" s="25">
        <v>40</v>
      </c>
      <c r="K18" s="25">
        <v>62</v>
      </c>
      <c r="L18" s="25">
        <v>32</v>
      </c>
      <c r="M18" s="25">
        <v>34</v>
      </c>
      <c r="N18" s="25">
        <v>33</v>
      </c>
      <c r="O18" s="25">
        <v>41</v>
      </c>
      <c r="P18" s="25">
        <v>42</v>
      </c>
      <c r="Q18" s="25">
        <v>37</v>
      </c>
      <c r="R18" s="25">
        <v>39</v>
      </c>
      <c r="S18" s="25">
        <v>31</v>
      </c>
      <c r="T18" s="25">
        <v>35</v>
      </c>
      <c r="U18" s="25">
        <v>36</v>
      </c>
      <c r="V18" s="25">
        <v>38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35"/>
      <c r="AD18" s="25">
        <v>1</v>
      </c>
      <c r="AE18" s="25">
        <v>0</v>
      </c>
      <c r="AF18" s="27">
        <v>0.010416666666666666</v>
      </c>
      <c r="AG18" s="35"/>
      <c r="AH18" s="25">
        <v>1</v>
      </c>
      <c r="AI18" s="25">
        <v>1</v>
      </c>
      <c r="AJ18" s="25">
        <v>1</v>
      </c>
      <c r="AK18" s="25">
        <v>1</v>
      </c>
      <c r="AL18" s="25">
        <v>1</v>
      </c>
      <c r="AM18" s="25">
        <v>1</v>
      </c>
      <c r="AN18" s="25">
        <v>1</v>
      </c>
      <c r="AO18" s="25">
        <v>1</v>
      </c>
      <c r="AP18" s="25">
        <v>1</v>
      </c>
      <c r="AQ18" s="25">
        <v>1</v>
      </c>
      <c r="AR18" s="25">
        <v>1</v>
      </c>
      <c r="AS18" s="25">
        <v>1</v>
      </c>
      <c r="AT18" s="27">
        <v>0</v>
      </c>
      <c r="AU18" s="25">
        <v>1</v>
      </c>
      <c r="AV18" s="127"/>
      <c r="AW18" s="127"/>
      <c r="AX18" s="127"/>
      <c r="AY18" s="127">
        <v>1</v>
      </c>
      <c r="AZ18" s="127"/>
      <c r="BA18" s="127"/>
      <c r="BB18" s="127">
        <v>1</v>
      </c>
      <c r="BC18" s="127"/>
      <c r="BD18" s="127">
        <v>1</v>
      </c>
      <c r="BE18" s="127"/>
      <c r="BF18" s="127"/>
      <c r="BG18" s="127"/>
      <c r="BH18" s="127">
        <v>1</v>
      </c>
      <c r="BI18" s="127"/>
      <c r="BJ18" s="27">
        <v>0</v>
      </c>
      <c r="BK18" s="27"/>
      <c r="BL18" s="27">
        <v>0.010416666666666666</v>
      </c>
      <c r="BM18" s="32">
        <v>0.08244212962962971</v>
      </c>
      <c r="BN18" s="144">
        <v>0.09285879629629638</v>
      </c>
      <c r="BO18" s="101"/>
      <c r="BP18" s="101">
        <v>4</v>
      </c>
      <c r="BQ18" s="101">
        <v>15</v>
      </c>
    </row>
    <row r="19" spans="1:69" ht="38.25">
      <c r="A19" s="143" t="s">
        <v>87</v>
      </c>
      <c r="B19" s="33" t="s">
        <v>132</v>
      </c>
      <c r="C19" s="34" t="s">
        <v>282</v>
      </c>
      <c r="D19" s="34" t="s">
        <v>271</v>
      </c>
      <c r="E19" s="34">
        <v>4851128</v>
      </c>
      <c r="F19" s="34">
        <v>5</v>
      </c>
      <c r="G19" s="27">
        <v>0.5220138888888889</v>
      </c>
      <c r="H19" s="27">
        <v>0.5823032407407408</v>
      </c>
      <c r="I19" s="25">
        <v>40</v>
      </c>
      <c r="J19" s="25">
        <v>32</v>
      </c>
      <c r="K19" s="25">
        <v>34</v>
      </c>
      <c r="L19" s="25">
        <v>33</v>
      </c>
      <c r="M19" s="25">
        <v>41</v>
      </c>
      <c r="N19" s="25">
        <v>37</v>
      </c>
      <c r="O19" s="25">
        <v>39</v>
      </c>
      <c r="P19" s="25">
        <v>35</v>
      </c>
      <c r="Q19" s="25">
        <v>36</v>
      </c>
      <c r="R19" s="25">
        <v>38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35"/>
      <c r="AD19" s="25">
        <v>0</v>
      </c>
      <c r="AE19" s="25">
        <v>0</v>
      </c>
      <c r="AF19" s="27">
        <v>0.013888888888888888</v>
      </c>
      <c r="AG19" s="35"/>
      <c r="AH19" s="25">
        <v>1</v>
      </c>
      <c r="AI19" s="25">
        <v>1</v>
      </c>
      <c r="AJ19" s="25">
        <v>1</v>
      </c>
      <c r="AK19" s="25">
        <v>1</v>
      </c>
      <c r="AL19" s="25">
        <v>1</v>
      </c>
      <c r="AM19" s="25">
        <v>1</v>
      </c>
      <c r="AN19" s="25">
        <v>1</v>
      </c>
      <c r="AO19" s="25">
        <v>1</v>
      </c>
      <c r="AP19" s="25">
        <v>1</v>
      </c>
      <c r="AQ19" s="25">
        <v>1</v>
      </c>
      <c r="AR19" s="25">
        <v>1</v>
      </c>
      <c r="AS19" s="25">
        <v>0</v>
      </c>
      <c r="AT19" s="27">
        <v>0.010416666666666666</v>
      </c>
      <c r="AU19" s="25">
        <v>5</v>
      </c>
      <c r="AV19" s="127"/>
      <c r="AW19" s="127"/>
      <c r="AX19" s="127">
        <v>1</v>
      </c>
      <c r="AY19" s="127"/>
      <c r="AZ19" s="127"/>
      <c r="BA19" s="127">
        <v>1</v>
      </c>
      <c r="BB19" s="127"/>
      <c r="BC19" s="127">
        <v>1</v>
      </c>
      <c r="BD19" s="127"/>
      <c r="BE19" s="127"/>
      <c r="BF19" s="127">
        <v>1</v>
      </c>
      <c r="BG19" s="127"/>
      <c r="BH19" s="127"/>
      <c r="BI19" s="127"/>
      <c r="BJ19" s="27">
        <v>0.010416666666666666</v>
      </c>
      <c r="BK19" s="27"/>
      <c r="BL19" s="27">
        <v>0.034722222222222224</v>
      </c>
      <c r="BM19" s="32">
        <v>0.06028935185185191</v>
      </c>
      <c r="BN19" s="144">
        <v>0.09501157407407414</v>
      </c>
      <c r="BO19" s="101">
        <v>12</v>
      </c>
      <c r="BP19" s="101"/>
      <c r="BQ19" s="101">
        <v>16</v>
      </c>
    </row>
    <row r="20" spans="1:69" ht="38.25">
      <c r="A20" s="143" t="s">
        <v>86</v>
      </c>
      <c r="B20" s="33" t="s">
        <v>158</v>
      </c>
      <c r="C20" s="34" t="s">
        <v>282</v>
      </c>
      <c r="D20" s="34" t="s">
        <v>271</v>
      </c>
      <c r="E20" s="34">
        <v>4851138</v>
      </c>
      <c r="F20" s="34">
        <v>5</v>
      </c>
      <c r="G20" s="27">
        <v>0.6123148148148149</v>
      </c>
      <c r="H20" s="27">
        <v>0.6819097222222222</v>
      </c>
      <c r="I20" s="25">
        <v>61</v>
      </c>
      <c r="J20" s="25">
        <v>33</v>
      </c>
      <c r="K20" s="25">
        <v>34</v>
      </c>
      <c r="L20" s="25">
        <v>42</v>
      </c>
      <c r="M20" s="25">
        <v>41</v>
      </c>
      <c r="N20" s="25">
        <v>37</v>
      </c>
      <c r="O20" s="25">
        <v>39</v>
      </c>
      <c r="P20" s="25">
        <v>35</v>
      </c>
      <c r="Q20" s="25">
        <v>31</v>
      </c>
      <c r="R20" s="25">
        <v>36</v>
      </c>
      <c r="S20" s="25">
        <v>38</v>
      </c>
      <c r="T20" s="25">
        <v>32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35"/>
      <c r="AD20" s="25">
        <v>0</v>
      </c>
      <c r="AE20" s="25">
        <v>0</v>
      </c>
      <c r="AF20" s="27">
        <v>0.013888888888888888</v>
      </c>
      <c r="AG20" s="35"/>
      <c r="AH20" s="25">
        <v>1</v>
      </c>
      <c r="AI20" s="25">
        <v>1</v>
      </c>
      <c r="AJ20" s="25">
        <v>1</v>
      </c>
      <c r="AK20" s="25">
        <v>1</v>
      </c>
      <c r="AL20" s="25">
        <v>1</v>
      </c>
      <c r="AM20" s="25">
        <v>1</v>
      </c>
      <c r="AN20" s="25">
        <v>1</v>
      </c>
      <c r="AO20" s="25">
        <v>1</v>
      </c>
      <c r="AP20" s="25">
        <v>1</v>
      </c>
      <c r="AQ20" s="25">
        <v>0</v>
      </c>
      <c r="AR20" s="25">
        <v>1</v>
      </c>
      <c r="AS20" s="25">
        <v>1</v>
      </c>
      <c r="AT20" s="27">
        <v>0.010416666666666666</v>
      </c>
      <c r="AU20" s="25">
        <v>5</v>
      </c>
      <c r="AV20" s="127"/>
      <c r="AW20" s="127"/>
      <c r="AX20" s="127">
        <v>1</v>
      </c>
      <c r="AY20" s="127"/>
      <c r="AZ20" s="127"/>
      <c r="BA20" s="127"/>
      <c r="BB20" s="127"/>
      <c r="BC20" s="127"/>
      <c r="BD20" s="127">
        <v>1</v>
      </c>
      <c r="BE20" s="127"/>
      <c r="BF20" s="127">
        <v>1</v>
      </c>
      <c r="BG20" s="127"/>
      <c r="BH20" s="127"/>
      <c r="BI20" s="127">
        <v>1</v>
      </c>
      <c r="BJ20" s="27">
        <v>0.03125</v>
      </c>
      <c r="BK20" s="27"/>
      <c r="BL20" s="27">
        <v>0.05555555555555555</v>
      </c>
      <c r="BM20" s="32">
        <v>0.06959490740740737</v>
      </c>
      <c r="BN20" s="144">
        <v>0.12515046296296292</v>
      </c>
      <c r="BO20" s="101">
        <v>13</v>
      </c>
      <c r="BP20" s="101"/>
      <c r="BQ20" s="101">
        <v>17</v>
      </c>
    </row>
    <row r="21" spans="1:69" ht="38.25">
      <c r="A21" s="143" t="s">
        <v>115</v>
      </c>
      <c r="B21" s="33" t="s">
        <v>169</v>
      </c>
      <c r="C21" s="34" t="s">
        <v>282</v>
      </c>
      <c r="D21" s="34" t="s">
        <v>271</v>
      </c>
      <c r="E21" s="34">
        <v>4711578</v>
      </c>
      <c r="F21" s="34">
        <v>3</v>
      </c>
      <c r="G21" s="27">
        <v>0.51375</v>
      </c>
      <c r="H21" s="27">
        <v>0.5847337962962963</v>
      </c>
      <c r="I21" s="25">
        <v>52</v>
      </c>
      <c r="J21" s="25">
        <v>61</v>
      </c>
      <c r="K21" s="25">
        <v>62</v>
      </c>
      <c r="L21" s="25">
        <v>32</v>
      </c>
      <c r="M21" s="25">
        <v>38</v>
      </c>
      <c r="N21" s="25">
        <v>39</v>
      </c>
      <c r="O21" s="25">
        <v>37</v>
      </c>
      <c r="P21" s="25">
        <v>50</v>
      </c>
      <c r="Q21" s="25">
        <v>40</v>
      </c>
      <c r="R21" s="25">
        <v>36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35"/>
      <c r="AD21" s="25">
        <v>0</v>
      </c>
      <c r="AE21" s="25">
        <v>2</v>
      </c>
      <c r="AF21" s="27">
        <v>0.006944444444444444</v>
      </c>
      <c r="AG21" s="35"/>
      <c r="AH21" s="25">
        <v>1</v>
      </c>
      <c r="AI21" s="25">
        <v>1</v>
      </c>
      <c r="AJ21" s="25">
        <v>0</v>
      </c>
      <c r="AK21" s="25">
        <v>0</v>
      </c>
      <c r="AL21" s="25">
        <v>0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0</v>
      </c>
      <c r="AS21" s="25">
        <v>0</v>
      </c>
      <c r="AT21" s="27">
        <v>0.05208333333333333</v>
      </c>
      <c r="AU21" s="25">
        <v>3</v>
      </c>
      <c r="AV21" s="127"/>
      <c r="AW21" s="127"/>
      <c r="AX21" s="127">
        <v>1</v>
      </c>
      <c r="AY21" s="127"/>
      <c r="AZ21" s="127"/>
      <c r="BA21" s="127"/>
      <c r="BB21" s="127">
        <v>1</v>
      </c>
      <c r="BC21" s="127"/>
      <c r="BD21" s="127">
        <v>1</v>
      </c>
      <c r="BE21" s="127"/>
      <c r="BF21" s="127">
        <v>0</v>
      </c>
      <c r="BG21" s="127"/>
      <c r="BH21" s="127"/>
      <c r="BI21" s="127">
        <v>1</v>
      </c>
      <c r="BJ21" s="27">
        <v>0.010416666666666666</v>
      </c>
      <c r="BK21" s="27"/>
      <c r="BL21" s="27">
        <v>0.06944444444444443</v>
      </c>
      <c r="BM21" s="32">
        <v>0.07098379629629625</v>
      </c>
      <c r="BN21" s="144">
        <v>0.14042824074074067</v>
      </c>
      <c r="BO21" s="101">
        <v>14</v>
      </c>
      <c r="BP21" s="101"/>
      <c r="BQ21" s="101">
        <v>18</v>
      </c>
    </row>
    <row r="22" spans="1:69" ht="38.25">
      <c r="A22" s="143" t="s">
        <v>101</v>
      </c>
      <c r="B22" s="33" t="s">
        <v>155</v>
      </c>
      <c r="C22" s="34" t="s">
        <v>282</v>
      </c>
      <c r="D22" s="34" t="s">
        <v>271</v>
      </c>
      <c r="E22" s="34">
        <v>4509575</v>
      </c>
      <c r="F22" s="34">
        <v>5</v>
      </c>
      <c r="G22" s="27">
        <v>0.6074305555555556</v>
      </c>
      <c r="H22" s="27">
        <v>0.6690277777777779</v>
      </c>
      <c r="I22" s="25">
        <v>52</v>
      </c>
      <c r="J22" s="25">
        <v>40</v>
      </c>
      <c r="K22" s="25">
        <v>62</v>
      </c>
      <c r="L22" s="25">
        <v>36</v>
      </c>
      <c r="M22" s="25">
        <v>37</v>
      </c>
      <c r="N22" s="25">
        <v>38</v>
      </c>
      <c r="O22" s="25">
        <v>39</v>
      </c>
      <c r="P22" s="25">
        <v>31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35"/>
      <c r="AD22" s="25">
        <v>0</v>
      </c>
      <c r="AE22" s="25">
        <v>2</v>
      </c>
      <c r="AF22" s="27">
        <v>0.006944444444444444</v>
      </c>
      <c r="AG22" s="35"/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0</v>
      </c>
      <c r="AS22" s="25">
        <v>0</v>
      </c>
      <c r="AT22" s="27">
        <v>0.07291666666666666</v>
      </c>
      <c r="AU22" s="25">
        <v>5</v>
      </c>
      <c r="AV22" s="127"/>
      <c r="AW22" s="127"/>
      <c r="AX22" s="127"/>
      <c r="AY22" s="127"/>
      <c r="AZ22" s="127">
        <v>1</v>
      </c>
      <c r="BA22" s="127">
        <v>1</v>
      </c>
      <c r="BB22" s="127"/>
      <c r="BC22" s="127">
        <v>1</v>
      </c>
      <c r="BD22" s="127">
        <v>1</v>
      </c>
      <c r="BE22" s="127"/>
      <c r="BF22" s="127">
        <v>1</v>
      </c>
      <c r="BG22" s="127"/>
      <c r="BH22" s="127"/>
      <c r="BI22" s="127"/>
      <c r="BJ22" s="27">
        <v>0</v>
      </c>
      <c r="BK22" s="27"/>
      <c r="BL22" s="27">
        <v>0.0798611111111111</v>
      </c>
      <c r="BM22" s="32">
        <v>0.0615972222222223</v>
      </c>
      <c r="BN22" s="144">
        <v>0.1414583333333334</v>
      </c>
      <c r="BO22" s="101">
        <v>15</v>
      </c>
      <c r="BP22" s="101"/>
      <c r="BQ22" s="101">
        <v>19</v>
      </c>
    </row>
    <row r="23" spans="1:69" ht="38.25">
      <c r="A23" s="143" t="s">
        <v>89</v>
      </c>
      <c r="B23" s="33" t="s">
        <v>141</v>
      </c>
      <c r="C23" s="34" t="s">
        <v>282</v>
      </c>
      <c r="D23" s="34" t="s">
        <v>271</v>
      </c>
      <c r="E23" s="34">
        <v>4707658</v>
      </c>
      <c r="F23" s="34">
        <v>2</v>
      </c>
      <c r="G23" s="27">
        <v>0.5567361111111111</v>
      </c>
      <c r="H23" s="27">
        <v>0.5986342592592593</v>
      </c>
      <c r="I23" s="25">
        <v>40</v>
      </c>
      <c r="J23" s="25">
        <v>62</v>
      </c>
      <c r="K23" s="25">
        <v>36</v>
      </c>
      <c r="L23" s="25">
        <v>38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35"/>
      <c r="AD23" s="25">
        <v>0</v>
      </c>
      <c r="AE23" s="25">
        <v>0</v>
      </c>
      <c r="AF23" s="27">
        <v>0.013888888888888888</v>
      </c>
      <c r="AG23" s="35"/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v>1</v>
      </c>
      <c r="AP23" s="25">
        <v>0</v>
      </c>
      <c r="AQ23" s="25">
        <v>1</v>
      </c>
      <c r="AR23" s="25">
        <v>0</v>
      </c>
      <c r="AS23" s="25">
        <v>0</v>
      </c>
      <c r="AT23" s="27">
        <v>0.09375</v>
      </c>
      <c r="AU23" s="25">
        <v>2</v>
      </c>
      <c r="AV23" s="127"/>
      <c r="AW23" s="127">
        <v>1</v>
      </c>
      <c r="AX23" s="127"/>
      <c r="AY23" s="127"/>
      <c r="AZ23" s="127">
        <v>1</v>
      </c>
      <c r="BA23" s="127"/>
      <c r="BB23" s="127"/>
      <c r="BC23" s="127"/>
      <c r="BD23" s="127" t="s">
        <v>247</v>
      </c>
      <c r="BE23" s="127">
        <v>1</v>
      </c>
      <c r="BF23" s="127"/>
      <c r="BG23" s="127">
        <v>1</v>
      </c>
      <c r="BH23" s="127"/>
      <c r="BI23" s="127"/>
      <c r="BJ23" s="27">
        <v>0</v>
      </c>
      <c r="BK23" s="27"/>
      <c r="BL23" s="27">
        <v>0.1076388888888889</v>
      </c>
      <c r="BM23" s="32">
        <v>0.041898148148148184</v>
      </c>
      <c r="BN23" s="144">
        <v>0.14953703703703708</v>
      </c>
      <c r="BO23" s="101">
        <v>16</v>
      </c>
      <c r="BP23" s="101"/>
      <c r="BQ23" s="101">
        <v>20</v>
      </c>
    </row>
    <row r="24" spans="1:69" ht="38.25">
      <c r="A24" s="143" t="s">
        <v>100</v>
      </c>
      <c r="B24" s="33" t="s">
        <v>154</v>
      </c>
      <c r="C24" s="34" t="s">
        <v>282</v>
      </c>
      <c r="D24" s="34" t="s">
        <v>271</v>
      </c>
      <c r="E24" s="34">
        <v>4502643</v>
      </c>
      <c r="F24" s="34">
        <v>4</v>
      </c>
      <c r="G24" s="27">
        <v>0.6012384259259259</v>
      </c>
      <c r="H24" s="27">
        <v>0.661412037037037</v>
      </c>
      <c r="I24" s="25">
        <v>61</v>
      </c>
      <c r="J24" s="25">
        <v>40</v>
      </c>
      <c r="K24" s="25">
        <v>41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35"/>
      <c r="AD24" s="25">
        <v>0</v>
      </c>
      <c r="AE24" s="25">
        <v>0</v>
      </c>
      <c r="AF24" s="27">
        <v>0.013888888888888888</v>
      </c>
      <c r="AG24" s="35"/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1</v>
      </c>
      <c r="AR24" s="25">
        <v>1</v>
      </c>
      <c r="AS24" s="25">
        <v>0</v>
      </c>
      <c r="AT24" s="27">
        <v>0.10416666666666666</v>
      </c>
      <c r="AU24" s="25">
        <v>4</v>
      </c>
      <c r="AV24" s="127"/>
      <c r="AW24" s="127"/>
      <c r="AX24" s="127">
        <v>1</v>
      </c>
      <c r="AY24" s="127"/>
      <c r="AZ24" s="127"/>
      <c r="BA24" s="127"/>
      <c r="BB24" s="127"/>
      <c r="BC24" s="127"/>
      <c r="BD24" s="127">
        <v>1</v>
      </c>
      <c r="BE24" s="127"/>
      <c r="BF24" s="127">
        <v>1</v>
      </c>
      <c r="BG24" s="127"/>
      <c r="BH24" s="127"/>
      <c r="BI24" s="127">
        <v>1</v>
      </c>
      <c r="BJ24" s="27">
        <v>0</v>
      </c>
      <c r="BK24" s="27"/>
      <c r="BL24" s="27">
        <v>0.11805555555555555</v>
      </c>
      <c r="BM24" s="32">
        <v>0.06017361111111108</v>
      </c>
      <c r="BN24" s="144">
        <v>0.17822916666666663</v>
      </c>
      <c r="BO24" s="101">
        <v>17</v>
      </c>
      <c r="BP24" s="101"/>
      <c r="BQ24" s="101">
        <v>21</v>
      </c>
    </row>
    <row r="25" spans="1:69" ht="38.25">
      <c r="A25" s="143" t="s">
        <v>105</v>
      </c>
      <c r="B25" s="33" t="s">
        <v>160</v>
      </c>
      <c r="C25" s="34" t="s">
        <v>282</v>
      </c>
      <c r="D25" s="34" t="s">
        <v>271</v>
      </c>
      <c r="E25" s="34">
        <v>4502640</v>
      </c>
      <c r="F25" s="34">
        <v>4</v>
      </c>
      <c r="G25" s="27">
        <v>0.6164814814814815</v>
      </c>
      <c r="H25" s="27">
        <v>0.7120601851851852</v>
      </c>
      <c r="I25" s="25">
        <v>61</v>
      </c>
      <c r="J25" s="25">
        <v>40</v>
      </c>
      <c r="K25" s="25">
        <v>36</v>
      </c>
      <c r="L25" s="25">
        <v>37</v>
      </c>
      <c r="M25" s="25">
        <v>41</v>
      </c>
      <c r="N25" s="25">
        <v>42</v>
      </c>
      <c r="O25" s="25">
        <v>33</v>
      </c>
      <c r="P25" s="25">
        <v>34</v>
      </c>
      <c r="Q25" s="25">
        <v>38</v>
      </c>
      <c r="R25" s="25">
        <v>32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35"/>
      <c r="AD25" s="25">
        <v>0</v>
      </c>
      <c r="AE25" s="25">
        <v>0</v>
      </c>
      <c r="AF25" s="27">
        <v>0.013888888888888888</v>
      </c>
      <c r="AG25" s="35"/>
      <c r="AH25" s="25">
        <v>1</v>
      </c>
      <c r="AI25" s="25">
        <v>1</v>
      </c>
      <c r="AJ25" s="25">
        <v>1</v>
      </c>
      <c r="AK25" s="25">
        <v>1</v>
      </c>
      <c r="AL25" s="25">
        <v>0</v>
      </c>
      <c r="AM25" s="25">
        <v>1</v>
      </c>
      <c r="AN25" s="25">
        <v>1</v>
      </c>
      <c r="AO25" s="25">
        <v>1</v>
      </c>
      <c r="AP25" s="25">
        <v>0</v>
      </c>
      <c r="AQ25" s="25">
        <v>1</v>
      </c>
      <c r="AR25" s="25">
        <v>1</v>
      </c>
      <c r="AS25" s="25">
        <v>1</v>
      </c>
      <c r="AT25" s="27">
        <v>0.020833333333333332</v>
      </c>
      <c r="AU25" s="25">
        <v>4</v>
      </c>
      <c r="AV25" s="127"/>
      <c r="AW25" s="127"/>
      <c r="AX25" s="127">
        <v>1</v>
      </c>
      <c r="AY25" s="127"/>
      <c r="AZ25" s="127"/>
      <c r="BA25" s="127"/>
      <c r="BB25" s="127"/>
      <c r="BC25" s="127"/>
      <c r="BD25" s="127">
        <v>1</v>
      </c>
      <c r="BE25" s="127"/>
      <c r="BF25" s="127">
        <v>1</v>
      </c>
      <c r="BG25" s="127"/>
      <c r="BH25" s="127"/>
      <c r="BI25" s="127">
        <v>1</v>
      </c>
      <c r="BJ25" s="27">
        <v>0</v>
      </c>
      <c r="BK25" s="27"/>
      <c r="BL25" s="27">
        <v>0.034722222222222224</v>
      </c>
      <c r="BM25" s="32">
        <v>0.0955787037037037</v>
      </c>
      <c r="BN25" s="144" t="s">
        <v>266</v>
      </c>
      <c r="BO25" s="101" t="s">
        <v>266</v>
      </c>
      <c r="BP25" s="101"/>
      <c r="BQ25" s="101" t="s">
        <v>266</v>
      </c>
    </row>
    <row r="26" spans="1:69" ht="38.25">
      <c r="A26" s="143" t="s">
        <v>96</v>
      </c>
      <c r="B26" s="33" t="s">
        <v>149</v>
      </c>
      <c r="C26" s="34" t="s">
        <v>282</v>
      </c>
      <c r="D26" s="34" t="s">
        <v>271</v>
      </c>
      <c r="E26" s="34">
        <v>4509589</v>
      </c>
      <c r="F26" s="34">
        <v>5</v>
      </c>
      <c r="G26" s="27">
        <v>0.5664930555555555</v>
      </c>
      <c r="H26" s="27">
        <v>0.6736805555555555</v>
      </c>
      <c r="I26" s="25">
        <v>32</v>
      </c>
      <c r="J26" s="25">
        <v>34</v>
      </c>
      <c r="K26" s="25">
        <v>36</v>
      </c>
      <c r="L26" s="25">
        <v>38</v>
      </c>
      <c r="M26" s="25">
        <v>39</v>
      </c>
      <c r="N26" s="25">
        <v>37</v>
      </c>
      <c r="O26" s="25">
        <v>33</v>
      </c>
      <c r="P26" s="25">
        <v>42</v>
      </c>
      <c r="Q26" s="25">
        <v>41</v>
      </c>
      <c r="R26" s="25">
        <v>40</v>
      </c>
      <c r="S26" s="25">
        <v>62</v>
      </c>
      <c r="T26" s="25">
        <v>62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35"/>
      <c r="AD26" s="25">
        <v>0</v>
      </c>
      <c r="AE26" s="25">
        <v>0</v>
      </c>
      <c r="AF26" s="27">
        <v>0.013888888888888888</v>
      </c>
      <c r="AG26" s="35"/>
      <c r="AH26" s="25">
        <v>1</v>
      </c>
      <c r="AI26" s="25">
        <v>1</v>
      </c>
      <c r="AJ26" s="25">
        <v>1</v>
      </c>
      <c r="AK26" s="25">
        <v>1</v>
      </c>
      <c r="AL26" s="25">
        <v>0</v>
      </c>
      <c r="AM26" s="25">
        <v>1</v>
      </c>
      <c r="AN26" s="25">
        <v>1</v>
      </c>
      <c r="AO26" s="25">
        <v>1</v>
      </c>
      <c r="AP26" s="25">
        <v>1</v>
      </c>
      <c r="AQ26" s="25">
        <v>1</v>
      </c>
      <c r="AR26" s="25">
        <v>1</v>
      </c>
      <c r="AS26" s="25">
        <v>1</v>
      </c>
      <c r="AT26" s="27">
        <v>0.010416666666666666</v>
      </c>
      <c r="AU26" s="25">
        <v>5</v>
      </c>
      <c r="AV26" s="127"/>
      <c r="AW26" s="127"/>
      <c r="AX26" s="127"/>
      <c r="AY26" s="127"/>
      <c r="AZ26" s="127">
        <v>1</v>
      </c>
      <c r="BA26" s="127">
        <v>1</v>
      </c>
      <c r="BB26" s="127">
        <v>1</v>
      </c>
      <c r="BC26" s="127">
        <v>1</v>
      </c>
      <c r="BD26" s="127"/>
      <c r="BE26" s="127"/>
      <c r="BF26" s="127">
        <v>1</v>
      </c>
      <c r="BG26" s="127"/>
      <c r="BH26" s="127"/>
      <c r="BI26" s="127"/>
      <c r="BJ26" s="27">
        <v>0</v>
      </c>
      <c r="BK26" s="27"/>
      <c r="BL26" s="27">
        <v>0.024305555555555552</v>
      </c>
      <c r="BM26" s="32">
        <v>0.10718749999999999</v>
      </c>
      <c r="BN26" s="144" t="s">
        <v>266</v>
      </c>
      <c r="BO26" s="101" t="s">
        <v>266</v>
      </c>
      <c r="BP26" s="101"/>
      <c r="BQ26" s="101" t="s">
        <v>266</v>
      </c>
    </row>
    <row r="27" spans="1:69" ht="38.25">
      <c r="A27" s="143" t="s">
        <v>90</v>
      </c>
      <c r="B27" s="33" t="s">
        <v>142</v>
      </c>
      <c r="C27" s="34" t="s">
        <v>282</v>
      </c>
      <c r="D27" s="34" t="s">
        <v>271</v>
      </c>
      <c r="E27" s="34">
        <v>4707659</v>
      </c>
      <c r="F27" s="34">
        <v>3</v>
      </c>
      <c r="G27" s="27">
        <v>0.520636574074074</v>
      </c>
      <c r="H27" s="27">
        <v>0.6283449074074073</v>
      </c>
      <c r="I27" s="25">
        <v>51</v>
      </c>
      <c r="J27" s="25">
        <v>31</v>
      </c>
      <c r="K27" s="25">
        <v>32</v>
      </c>
      <c r="L27" s="25">
        <v>33</v>
      </c>
      <c r="M27" s="25">
        <v>34</v>
      </c>
      <c r="N27" s="25">
        <v>35</v>
      </c>
      <c r="O27" s="25">
        <v>36</v>
      </c>
      <c r="P27" s="25">
        <v>37</v>
      </c>
      <c r="Q27" s="25">
        <v>38</v>
      </c>
      <c r="R27" s="25">
        <v>39</v>
      </c>
      <c r="S27" s="25">
        <v>42</v>
      </c>
      <c r="T27" s="25">
        <v>40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35"/>
      <c r="AD27" s="25">
        <v>1</v>
      </c>
      <c r="AE27" s="25">
        <v>0</v>
      </c>
      <c r="AF27" s="27">
        <v>0.010416666666666666</v>
      </c>
      <c r="AG27" s="35"/>
      <c r="AH27" s="25">
        <v>1</v>
      </c>
      <c r="AI27" s="25">
        <v>1</v>
      </c>
      <c r="AJ27" s="25">
        <v>1</v>
      </c>
      <c r="AK27" s="25">
        <v>1</v>
      </c>
      <c r="AL27" s="25">
        <v>1</v>
      </c>
      <c r="AM27" s="25">
        <v>1</v>
      </c>
      <c r="AN27" s="25">
        <v>1</v>
      </c>
      <c r="AO27" s="25">
        <v>1</v>
      </c>
      <c r="AP27" s="25">
        <v>1</v>
      </c>
      <c r="AQ27" s="25">
        <v>1</v>
      </c>
      <c r="AR27" s="25">
        <v>0</v>
      </c>
      <c r="AS27" s="25">
        <v>1</v>
      </c>
      <c r="AT27" s="27">
        <v>0.010416666666666666</v>
      </c>
      <c r="AU27" s="25">
        <v>3</v>
      </c>
      <c r="AV27" s="127"/>
      <c r="AW27" s="127"/>
      <c r="AX27" s="127">
        <v>1</v>
      </c>
      <c r="AY27" s="127"/>
      <c r="AZ27" s="127"/>
      <c r="BA27" s="127"/>
      <c r="BB27" s="127">
        <v>1</v>
      </c>
      <c r="BC27" s="127"/>
      <c r="BD27" s="127"/>
      <c r="BE27" s="127"/>
      <c r="BF27" s="127"/>
      <c r="BG27" s="127">
        <v>1</v>
      </c>
      <c r="BH27" s="127"/>
      <c r="BI27" s="127">
        <v>1</v>
      </c>
      <c r="BJ27" s="27">
        <v>0.010416666666666666</v>
      </c>
      <c r="BK27" s="27"/>
      <c r="BL27" s="27">
        <v>0.03125</v>
      </c>
      <c r="BM27" s="32">
        <v>0.1077083333333333</v>
      </c>
      <c r="BN27" s="144" t="s">
        <v>266</v>
      </c>
      <c r="BO27" s="101" t="s">
        <v>266</v>
      </c>
      <c r="BP27" s="101"/>
      <c r="BQ27" s="101" t="s">
        <v>266</v>
      </c>
    </row>
    <row r="28" spans="1:69" ht="38.25">
      <c r="A28" s="143" t="s">
        <v>83</v>
      </c>
      <c r="B28" s="33" t="s">
        <v>127</v>
      </c>
      <c r="C28" s="34" t="s">
        <v>282</v>
      </c>
      <c r="D28" s="34" t="s">
        <v>274</v>
      </c>
      <c r="E28" s="34">
        <v>4502674</v>
      </c>
      <c r="F28" s="34">
        <v>3</v>
      </c>
      <c r="G28" s="27">
        <v>0.6061689814814815</v>
      </c>
      <c r="H28" s="27">
        <v>0.6910185185185185</v>
      </c>
      <c r="I28" s="25">
        <v>52</v>
      </c>
      <c r="J28" s="25">
        <v>61</v>
      </c>
      <c r="K28" s="25">
        <v>62</v>
      </c>
      <c r="L28" s="25">
        <v>32</v>
      </c>
      <c r="M28" s="25">
        <v>34</v>
      </c>
      <c r="N28" s="25">
        <v>40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35"/>
      <c r="AD28" s="25">
        <v>0</v>
      </c>
      <c r="AE28" s="25">
        <v>2</v>
      </c>
      <c r="AF28" s="27">
        <v>0.006944444444444444</v>
      </c>
      <c r="AG28" s="35"/>
      <c r="AH28" s="25">
        <v>1</v>
      </c>
      <c r="AI28" s="25">
        <v>1</v>
      </c>
      <c r="AJ28" s="25">
        <v>0</v>
      </c>
      <c r="AK28" s="25">
        <v>1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1</v>
      </c>
      <c r="AR28" s="25">
        <v>0</v>
      </c>
      <c r="AS28" s="25">
        <v>0</v>
      </c>
      <c r="AT28" s="27">
        <v>0.08333333333333333</v>
      </c>
      <c r="AU28" s="25">
        <v>3</v>
      </c>
      <c r="AV28" s="127"/>
      <c r="AW28" s="127"/>
      <c r="AX28" s="127">
        <v>1</v>
      </c>
      <c r="AY28" s="127"/>
      <c r="AZ28" s="127"/>
      <c r="BA28" s="127"/>
      <c r="BB28" s="127">
        <v>1</v>
      </c>
      <c r="BC28" s="127"/>
      <c r="BD28" s="127"/>
      <c r="BE28" s="127"/>
      <c r="BF28" s="127">
        <v>1</v>
      </c>
      <c r="BG28" s="127"/>
      <c r="BH28" s="127"/>
      <c r="BI28" s="127">
        <v>1</v>
      </c>
      <c r="BJ28" s="27">
        <v>0</v>
      </c>
      <c r="BK28" s="27"/>
      <c r="BL28" s="27">
        <v>0.09027777777777778</v>
      </c>
      <c r="BM28" s="32">
        <v>0.08484953703703701</v>
      </c>
      <c r="BN28" s="144" t="s">
        <v>266</v>
      </c>
      <c r="BO28" s="101" t="s">
        <v>266</v>
      </c>
      <c r="BP28" s="101"/>
      <c r="BQ28" s="101" t="s">
        <v>266</v>
      </c>
    </row>
    <row r="29" spans="1:69" ht="38.25">
      <c r="A29" s="143" t="s">
        <v>114</v>
      </c>
      <c r="B29" s="33" t="s">
        <v>166</v>
      </c>
      <c r="C29" s="34" t="s">
        <v>282</v>
      </c>
      <c r="D29" s="34" t="s">
        <v>271</v>
      </c>
      <c r="E29" s="34">
        <v>4851274</v>
      </c>
      <c r="F29" s="34">
        <v>6</v>
      </c>
      <c r="G29" s="27">
        <v>0.6665972222222222</v>
      </c>
      <c r="H29" s="27">
        <v>0.7531134259259259</v>
      </c>
      <c r="I29" s="25">
        <v>32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35"/>
      <c r="AD29" s="25">
        <v>0</v>
      </c>
      <c r="AE29" s="25">
        <v>0</v>
      </c>
      <c r="AF29" s="27">
        <v>0.013888888888888888</v>
      </c>
      <c r="AG29" s="35"/>
      <c r="AH29" s="25">
        <v>1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7">
        <v>0.10416666666666666</v>
      </c>
      <c r="AU29" s="25">
        <v>6</v>
      </c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27">
        <v>0.041666666666666664</v>
      </c>
      <c r="BK29" s="27"/>
      <c r="BL29" s="27">
        <v>0.1597222222222222</v>
      </c>
      <c r="BM29" s="32">
        <v>0.08651620370370372</v>
      </c>
      <c r="BN29" s="144" t="s">
        <v>266</v>
      </c>
      <c r="BO29" s="101" t="s">
        <v>266</v>
      </c>
      <c r="BP29" s="101"/>
      <c r="BQ29" s="101" t="s">
        <v>266</v>
      </c>
    </row>
    <row r="30" spans="1:69" ht="38.25">
      <c r="A30" s="143" t="s">
        <v>98</v>
      </c>
      <c r="B30" s="33" t="s">
        <v>152</v>
      </c>
      <c r="C30" s="34" t="s">
        <v>282</v>
      </c>
      <c r="D30" s="34" t="s">
        <v>271</v>
      </c>
      <c r="E30" s="34">
        <v>4502642</v>
      </c>
      <c r="F30" s="34">
        <v>2</v>
      </c>
      <c r="G30" s="27">
        <v>0.5775578703703704</v>
      </c>
      <c r="H30" s="27">
        <v>0.6945949074074074</v>
      </c>
      <c r="I30" s="25">
        <v>61</v>
      </c>
      <c r="J30" s="25">
        <v>62</v>
      </c>
      <c r="K30" s="25">
        <v>33</v>
      </c>
      <c r="L30" s="25">
        <v>34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35"/>
      <c r="AD30" s="25">
        <v>0</v>
      </c>
      <c r="AE30" s="25">
        <v>0</v>
      </c>
      <c r="AF30" s="27">
        <v>0.013888888888888888</v>
      </c>
      <c r="AG30" s="35"/>
      <c r="AH30" s="25">
        <v>0</v>
      </c>
      <c r="AI30" s="25">
        <v>0</v>
      </c>
      <c r="AJ30" s="25">
        <v>1</v>
      </c>
      <c r="AK30" s="25">
        <v>1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7">
        <v>0.10416666666666666</v>
      </c>
      <c r="AU30" s="25">
        <v>2</v>
      </c>
      <c r="AV30" s="127"/>
      <c r="AW30" s="127">
        <v>1</v>
      </c>
      <c r="AX30" s="127"/>
      <c r="AY30" s="127"/>
      <c r="AZ30" s="127">
        <v>1</v>
      </c>
      <c r="BA30" s="127"/>
      <c r="BB30" s="127"/>
      <c r="BC30" s="127"/>
      <c r="BD30" s="127"/>
      <c r="BE30" s="127"/>
      <c r="BF30" s="127">
        <v>1</v>
      </c>
      <c r="BG30" s="127"/>
      <c r="BH30" s="127">
        <v>1</v>
      </c>
      <c r="BI30" s="127"/>
      <c r="BJ30" s="27">
        <v>0.020833333333333332</v>
      </c>
      <c r="BK30" s="27"/>
      <c r="BL30" s="27">
        <v>0.13888888888888887</v>
      </c>
      <c r="BM30" s="32">
        <v>0.11703703703703694</v>
      </c>
      <c r="BN30" s="144" t="s">
        <v>266</v>
      </c>
      <c r="BO30" s="101" t="s">
        <v>266</v>
      </c>
      <c r="BP30" s="101"/>
      <c r="BQ30" s="101" t="s">
        <v>266</v>
      </c>
    </row>
    <row r="31" spans="1:69" ht="38.25">
      <c r="A31" s="143" t="s">
        <v>116</v>
      </c>
      <c r="B31" s="33" t="s">
        <v>170</v>
      </c>
      <c r="C31" s="34" t="s">
        <v>282</v>
      </c>
      <c r="D31" s="34" t="s">
        <v>271</v>
      </c>
      <c r="E31" s="34">
        <v>4502646</v>
      </c>
      <c r="F31" s="34">
        <v>4</v>
      </c>
      <c r="G31" s="27">
        <v>0.6616550925925926</v>
      </c>
      <c r="H31" s="27">
        <v>0.9045949074074073</v>
      </c>
      <c r="I31" s="25">
        <v>40</v>
      </c>
      <c r="J31" s="25">
        <v>36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35"/>
      <c r="AD31" s="25">
        <v>0</v>
      </c>
      <c r="AE31" s="25">
        <v>0</v>
      </c>
      <c r="AF31" s="27">
        <v>0.013888888888888888</v>
      </c>
      <c r="AG31" s="35"/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1</v>
      </c>
      <c r="AN31" s="25">
        <v>0</v>
      </c>
      <c r="AO31" s="25">
        <v>0</v>
      </c>
      <c r="AP31" s="25">
        <v>0</v>
      </c>
      <c r="AQ31" s="25">
        <v>1</v>
      </c>
      <c r="AR31" s="25">
        <v>0</v>
      </c>
      <c r="AS31" s="25">
        <v>0</v>
      </c>
      <c r="AT31" s="27">
        <v>0.10416666666666666</v>
      </c>
      <c r="AU31" s="25">
        <v>4</v>
      </c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27">
        <v>0.041666666666666664</v>
      </c>
      <c r="BK31" s="27"/>
      <c r="BL31" s="27">
        <v>0.1597222222222222</v>
      </c>
      <c r="BM31" s="32">
        <v>0.24293981481481475</v>
      </c>
      <c r="BN31" s="144" t="s">
        <v>266</v>
      </c>
      <c r="BO31" s="101" t="s">
        <v>266</v>
      </c>
      <c r="BP31" s="101"/>
      <c r="BQ31" s="101" t="s">
        <v>266</v>
      </c>
    </row>
    <row r="32" spans="1:67" s="133" customFormat="1" ht="36">
      <c r="A32" s="129"/>
      <c r="B32" s="36"/>
      <c r="C32" s="62"/>
      <c r="D32" s="62"/>
      <c r="E32" s="62"/>
      <c r="F32" s="62"/>
      <c r="G32" s="40"/>
      <c r="H32" s="4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9"/>
      <c r="AD32" s="23"/>
      <c r="AE32" s="23"/>
      <c r="AF32" s="40"/>
      <c r="AG32" s="39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40"/>
      <c r="BK32" s="23"/>
      <c r="BL32" s="40"/>
      <c r="BM32" s="40"/>
      <c r="BN32" s="115"/>
      <c r="BO32" s="132"/>
    </row>
    <row r="33" spans="1:67" s="133" customFormat="1" ht="36">
      <c r="A33" s="129"/>
      <c r="B33" s="36"/>
      <c r="C33" s="62"/>
      <c r="D33" s="62"/>
      <c r="E33" s="62"/>
      <c r="F33" s="62"/>
      <c r="G33" s="40"/>
      <c r="H33" s="40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39"/>
      <c r="AD33" s="23"/>
      <c r="AE33" s="23"/>
      <c r="AF33" s="40"/>
      <c r="AG33" s="39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40"/>
      <c r="BK33" s="23"/>
      <c r="BL33" s="40"/>
      <c r="BM33" s="40"/>
      <c r="BN33" s="115"/>
      <c r="BO33" s="132"/>
    </row>
    <row r="34" spans="1:67" s="133" customFormat="1" ht="36">
      <c r="A34" s="129"/>
      <c r="B34" s="36"/>
      <c r="C34" s="62"/>
      <c r="D34" s="62"/>
      <c r="E34" s="62"/>
      <c r="F34" s="62"/>
      <c r="G34" s="40"/>
      <c r="H34" s="40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39"/>
      <c r="AD34" s="23"/>
      <c r="AE34" s="23"/>
      <c r="AF34" s="40"/>
      <c r="AG34" s="39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40"/>
      <c r="BK34" s="23"/>
      <c r="BL34" s="40"/>
      <c r="BM34" s="40"/>
      <c r="BN34" s="115"/>
      <c r="BO34" s="132"/>
    </row>
    <row r="35" spans="1:67" s="133" customFormat="1" ht="36">
      <c r="A35" s="129"/>
      <c r="B35" s="36"/>
      <c r="C35" s="62"/>
      <c r="D35" s="62"/>
      <c r="E35" s="62"/>
      <c r="F35" s="62"/>
      <c r="G35" s="40"/>
      <c r="H35" s="40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39"/>
      <c r="AD35" s="23"/>
      <c r="AE35" s="23"/>
      <c r="AF35" s="40"/>
      <c r="AG35" s="39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40"/>
      <c r="BK35" s="23"/>
      <c r="BL35" s="40"/>
      <c r="BM35" s="40"/>
      <c r="BN35" s="115"/>
      <c r="BO35" s="132"/>
    </row>
    <row r="36" spans="1:67" s="133" customFormat="1" ht="36">
      <c r="A36" s="129"/>
      <c r="B36" s="36"/>
      <c r="C36" s="62"/>
      <c r="D36" s="62"/>
      <c r="E36" s="62"/>
      <c r="F36" s="62"/>
      <c r="G36" s="40"/>
      <c r="H36" s="40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39"/>
      <c r="AD36" s="23"/>
      <c r="AE36" s="23"/>
      <c r="AF36" s="40"/>
      <c r="AG36" s="39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40"/>
      <c r="BK36" s="23"/>
      <c r="BL36" s="40"/>
      <c r="BM36" s="40"/>
      <c r="BN36" s="115"/>
      <c r="BO36" s="132"/>
    </row>
    <row r="37" spans="1:67" s="133" customFormat="1" ht="36">
      <c r="A37" s="129"/>
      <c r="B37" s="36"/>
      <c r="C37" s="62"/>
      <c r="D37" s="62"/>
      <c r="E37" s="62"/>
      <c r="F37" s="62"/>
      <c r="G37" s="40"/>
      <c r="H37" s="4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39"/>
      <c r="AD37" s="23"/>
      <c r="AE37" s="23"/>
      <c r="AF37" s="40"/>
      <c r="AG37" s="39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40"/>
      <c r="BK37" s="23"/>
      <c r="BL37" s="40"/>
      <c r="BM37" s="40"/>
      <c r="BN37" s="115"/>
      <c r="BO37" s="132"/>
    </row>
    <row r="38" spans="1:67" s="133" customFormat="1" ht="36">
      <c r="A38" s="129"/>
      <c r="B38" s="36"/>
      <c r="C38" s="62"/>
      <c r="D38" s="62"/>
      <c r="E38" s="62"/>
      <c r="F38" s="62"/>
      <c r="G38" s="40"/>
      <c r="H38" s="4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9"/>
      <c r="AD38" s="23"/>
      <c r="AE38" s="23"/>
      <c r="AF38" s="40"/>
      <c r="AG38" s="39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40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40"/>
      <c r="BK38" s="23"/>
      <c r="BL38" s="40"/>
      <c r="BM38" s="40"/>
      <c r="BN38" s="115"/>
      <c r="BO38" s="132"/>
    </row>
    <row r="39" spans="1:67" s="133" customFormat="1" ht="36">
      <c r="A39" s="129"/>
      <c r="B39" s="36"/>
      <c r="C39" s="62"/>
      <c r="D39" s="62"/>
      <c r="E39" s="62"/>
      <c r="F39" s="62"/>
      <c r="G39" s="40"/>
      <c r="H39" s="40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39"/>
      <c r="AD39" s="23"/>
      <c r="AE39" s="23"/>
      <c r="AF39" s="40"/>
      <c r="AG39" s="39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40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40"/>
      <c r="BK39" s="23"/>
      <c r="BL39" s="40"/>
      <c r="BM39" s="40"/>
      <c r="BN39" s="115"/>
      <c r="BO39" s="132"/>
    </row>
    <row r="40" spans="1:67" s="133" customFormat="1" ht="36">
      <c r="A40" s="129"/>
      <c r="B40" s="36"/>
      <c r="C40" s="62"/>
      <c r="D40" s="62"/>
      <c r="E40" s="62"/>
      <c r="F40" s="62"/>
      <c r="G40" s="40"/>
      <c r="H40" s="40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39"/>
      <c r="AD40" s="23"/>
      <c r="AE40" s="23"/>
      <c r="AF40" s="40"/>
      <c r="AG40" s="39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40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40"/>
      <c r="BK40" s="23"/>
      <c r="BL40" s="40"/>
      <c r="BM40" s="40"/>
      <c r="BN40" s="115"/>
      <c r="BO40" s="132"/>
    </row>
    <row r="41" spans="1:67" s="133" customFormat="1" ht="36">
      <c r="A41" s="129"/>
      <c r="B41" s="36"/>
      <c r="C41" s="62"/>
      <c r="D41" s="62"/>
      <c r="E41" s="62"/>
      <c r="F41" s="62"/>
      <c r="G41" s="40"/>
      <c r="H41" s="40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39"/>
      <c r="AD41" s="23"/>
      <c r="AE41" s="23"/>
      <c r="AF41" s="40"/>
      <c r="AG41" s="39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40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40"/>
      <c r="BK41" s="23"/>
      <c r="BL41" s="40"/>
      <c r="BM41" s="40"/>
      <c r="BN41" s="115"/>
      <c r="BO41" s="132"/>
    </row>
    <row r="42" spans="1:67" s="133" customFormat="1" ht="36">
      <c r="A42" s="129"/>
      <c r="B42" s="36"/>
      <c r="C42" s="62"/>
      <c r="D42" s="62"/>
      <c r="E42" s="62"/>
      <c r="F42" s="62"/>
      <c r="G42" s="40"/>
      <c r="H42" s="4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39"/>
      <c r="AD42" s="23"/>
      <c r="AE42" s="23"/>
      <c r="AF42" s="40"/>
      <c r="AG42" s="39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40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40"/>
      <c r="BK42" s="23"/>
      <c r="BL42" s="40"/>
      <c r="BM42" s="40"/>
      <c r="BN42" s="115"/>
      <c r="BO42" s="132"/>
    </row>
    <row r="43" spans="1:67" s="133" customFormat="1" ht="36">
      <c r="A43" s="129"/>
      <c r="B43" s="36"/>
      <c r="C43" s="62"/>
      <c r="D43" s="62"/>
      <c r="E43" s="62"/>
      <c r="F43" s="62"/>
      <c r="G43" s="40"/>
      <c r="H43" s="40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39"/>
      <c r="AD43" s="23"/>
      <c r="AE43" s="23"/>
      <c r="AF43" s="40"/>
      <c r="AG43" s="39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40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40"/>
      <c r="BK43" s="23"/>
      <c r="BL43" s="40"/>
      <c r="BM43" s="40"/>
      <c r="BN43" s="115"/>
      <c r="BO43" s="132"/>
    </row>
    <row r="44" spans="1:67" s="133" customFormat="1" ht="36">
      <c r="A44" s="129"/>
      <c r="B44" s="36"/>
      <c r="C44" s="62"/>
      <c r="D44" s="62"/>
      <c r="E44" s="62"/>
      <c r="F44" s="62"/>
      <c r="G44" s="40"/>
      <c r="H44" s="40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39"/>
      <c r="AD44" s="23"/>
      <c r="AE44" s="23"/>
      <c r="AF44" s="40"/>
      <c r="AG44" s="39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40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40"/>
      <c r="BK44" s="23"/>
      <c r="BL44" s="40"/>
      <c r="BM44" s="40"/>
      <c r="BN44" s="115"/>
      <c r="BO44" s="132"/>
    </row>
    <row r="45" spans="1:67" s="133" customFormat="1" ht="36">
      <c r="A45" s="129"/>
      <c r="B45" s="36"/>
      <c r="C45" s="62"/>
      <c r="D45" s="62"/>
      <c r="E45" s="62"/>
      <c r="F45" s="62"/>
      <c r="G45" s="40"/>
      <c r="H45" s="4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39"/>
      <c r="AD45" s="23"/>
      <c r="AE45" s="23"/>
      <c r="AF45" s="40"/>
      <c r="AG45" s="39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40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40"/>
      <c r="BK45" s="23"/>
      <c r="BL45" s="40"/>
      <c r="BM45" s="40"/>
      <c r="BN45" s="115"/>
      <c r="BO45" s="132"/>
    </row>
    <row r="46" spans="1:67" s="133" customFormat="1" ht="36">
      <c r="A46" s="129"/>
      <c r="B46" s="36"/>
      <c r="C46" s="62"/>
      <c r="D46" s="62"/>
      <c r="E46" s="62"/>
      <c r="F46" s="62"/>
      <c r="G46" s="40"/>
      <c r="H46" s="40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39"/>
      <c r="AD46" s="23"/>
      <c r="AE46" s="23"/>
      <c r="AF46" s="40"/>
      <c r="AG46" s="39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40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40"/>
      <c r="BK46" s="23"/>
      <c r="BL46" s="40"/>
      <c r="BM46" s="40"/>
      <c r="BN46" s="115"/>
      <c r="BO46" s="132"/>
    </row>
    <row r="47" spans="1:67" s="133" customFormat="1" ht="36">
      <c r="A47" s="129"/>
      <c r="B47" s="36"/>
      <c r="C47" s="62"/>
      <c r="D47" s="62"/>
      <c r="E47" s="62"/>
      <c r="F47" s="62"/>
      <c r="G47" s="40"/>
      <c r="H47" s="40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39"/>
      <c r="AD47" s="23"/>
      <c r="AE47" s="23"/>
      <c r="AF47" s="40"/>
      <c r="AG47" s="39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40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40"/>
      <c r="BK47" s="23"/>
      <c r="BL47" s="40"/>
      <c r="BM47" s="40"/>
      <c r="BN47" s="115"/>
      <c r="BO47" s="132"/>
    </row>
    <row r="48" spans="1:67" s="133" customFormat="1" ht="36">
      <c r="A48" s="129"/>
      <c r="B48" s="36"/>
      <c r="C48" s="23"/>
      <c r="D48" s="23"/>
      <c r="E48" s="23"/>
      <c r="F48" s="23"/>
      <c r="G48" s="40"/>
      <c r="H48" s="40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39"/>
      <c r="AD48" s="23"/>
      <c r="AE48" s="23"/>
      <c r="AF48" s="40"/>
      <c r="AG48" s="39"/>
      <c r="AT48" s="40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40"/>
      <c r="BN48" s="115"/>
      <c r="BO48" s="132"/>
    </row>
    <row r="49" spans="2:67" s="133" customFormat="1" ht="36">
      <c r="B49" s="135"/>
      <c r="C49" s="23"/>
      <c r="D49" s="23"/>
      <c r="E49" s="23"/>
      <c r="F49" s="23"/>
      <c r="G49" s="40"/>
      <c r="H49" s="40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136"/>
      <c r="AD49" s="23"/>
      <c r="AE49" s="23"/>
      <c r="AF49" s="40"/>
      <c r="AG49" s="136"/>
      <c r="AT49" s="40"/>
      <c r="AU49" s="23"/>
      <c r="AV49" s="23">
        <v>1</v>
      </c>
      <c r="AW49" s="23">
        <v>2</v>
      </c>
      <c r="AX49" s="23">
        <v>3</v>
      </c>
      <c r="AY49" s="23">
        <v>4</v>
      </c>
      <c r="AZ49" s="23">
        <v>5</v>
      </c>
      <c r="BA49" s="23">
        <v>6</v>
      </c>
      <c r="BB49" s="23">
        <v>7</v>
      </c>
      <c r="BC49" s="23">
        <v>8</v>
      </c>
      <c r="BD49" s="23">
        <v>9</v>
      </c>
      <c r="BE49" s="23">
        <v>10</v>
      </c>
      <c r="BF49" s="23">
        <v>11</v>
      </c>
      <c r="BG49" s="23">
        <v>12</v>
      </c>
      <c r="BH49" s="23">
        <v>13</v>
      </c>
      <c r="BI49" s="23">
        <v>14</v>
      </c>
      <c r="BJ49" s="23"/>
      <c r="BK49" s="23"/>
      <c r="BL49" s="23"/>
      <c r="BM49" s="40"/>
      <c r="BN49" s="115"/>
      <c r="BO49" s="132"/>
    </row>
    <row r="50" spans="2:67" s="133" customFormat="1" ht="36">
      <c r="B50" s="135"/>
      <c r="C50" s="23"/>
      <c r="D50" s="23"/>
      <c r="E50" s="23"/>
      <c r="F50" s="23"/>
      <c r="G50" s="40"/>
      <c r="H50" s="4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36"/>
      <c r="AD50" s="23"/>
      <c r="AE50" s="23"/>
      <c r="AF50" s="40"/>
      <c r="AG50" s="136"/>
      <c r="AT50" s="40"/>
      <c r="AU50" s="137">
        <v>1</v>
      </c>
      <c r="AV50" s="137"/>
      <c r="AW50" s="137"/>
      <c r="AX50" s="137"/>
      <c r="AY50" s="137">
        <v>1</v>
      </c>
      <c r="AZ50" s="137"/>
      <c r="BA50" s="137"/>
      <c r="BB50" s="137">
        <v>1</v>
      </c>
      <c r="BC50" s="137"/>
      <c r="BD50" s="137">
        <v>1</v>
      </c>
      <c r="BE50" s="137"/>
      <c r="BF50" s="137"/>
      <c r="BG50" s="137"/>
      <c r="BH50" s="137">
        <v>1</v>
      </c>
      <c r="BI50" s="137"/>
      <c r="BJ50" s="23"/>
      <c r="BK50" s="23"/>
      <c r="BL50" s="23"/>
      <c r="BM50" s="40"/>
      <c r="BN50" s="115"/>
      <c r="BO50" s="132"/>
    </row>
    <row r="51" spans="2:67" s="133" customFormat="1" ht="36">
      <c r="B51" s="135"/>
      <c r="C51" s="23"/>
      <c r="D51" s="23"/>
      <c r="E51" s="23"/>
      <c r="F51" s="23"/>
      <c r="G51" s="40"/>
      <c r="H51" s="40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136"/>
      <c r="AD51" s="23"/>
      <c r="AE51" s="23"/>
      <c r="AF51" s="40"/>
      <c r="AG51" s="136"/>
      <c r="AT51" s="40"/>
      <c r="AU51" s="137">
        <v>2</v>
      </c>
      <c r="AV51" s="137"/>
      <c r="AW51" s="137">
        <v>1</v>
      </c>
      <c r="AX51" s="137"/>
      <c r="AY51" s="137"/>
      <c r="AZ51" s="137">
        <v>1</v>
      </c>
      <c r="BA51" s="137"/>
      <c r="BB51" s="137"/>
      <c r="BC51" s="137"/>
      <c r="BD51" s="137"/>
      <c r="BE51" s="137">
        <v>1</v>
      </c>
      <c r="BF51" s="137"/>
      <c r="BG51" s="137">
        <v>1</v>
      </c>
      <c r="BH51" s="137"/>
      <c r="BI51" s="137"/>
      <c r="BJ51" s="23"/>
      <c r="BK51" s="23"/>
      <c r="BL51" s="23"/>
      <c r="BM51" s="40"/>
      <c r="BN51" s="115"/>
      <c r="BO51" s="132"/>
    </row>
    <row r="52" spans="2:67" s="133" customFormat="1" ht="36">
      <c r="B52" s="135"/>
      <c r="C52" s="23"/>
      <c r="D52" s="23"/>
      <c r="E52" s="23"/>
      <c r="F52" s="23"/>
      <c r="G52" s="40"/>
      <c r="H52" s="40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136"/>
      <c r="AD52" s="23"/>
      <c r="AE52" s="23"/>
      <c r="AF52" s="40"/>
      <c r="AG52" s="136"/>
      <c r="AT52" s="40"/>
      <c r="AU52" s="137">
        <v>3</v>
      </c>
      <c r="AV52" s="137"/>
      <c r="AW52" s="137"/>
      <c r="AX52" s="137">
        <v>1</v>
      </c>
      <c r="AY52" s="137"/>
      <c r="AZ52" s="137"/>
      <c r="BA52" s="137"/>
      <c r="BB52" s="137">
        <v>1</v>
      </c>
      <c r="BC52" s="137"/>
      <c r="BD52" s="137"/>
      <c r="BE52" s="137"/>
      <c r="BF52" s="137">
        <v>1</v>
      </c>
      <c r="BG52" s="137"/>
      <c r="BH52" s="137"/>
      <c r="BI52" s="137">
        <v>1</v>
      </c>
      <c r="BJ52" s="23"/>
      <c r="BK52" s="23"/>
      <c r="BL52" s="23"/>
      <c r="BM52" s="40"/>
      <c r="BN52" s="115"/>
      <c r="BO52" s="132"/>
    </row>
    <row r="53" spans="2:67" s="133" customFormat="1" ht="36">
      <c r="B53" s="135"/>
      <c r="C53" s="23"/>
      <c r="D53" s="23"/>
      <c r="E53" s="23"/>
      <c r="F53" s="23"/>
      <c r="G53" s="40"/>
      <c r="H53" s="40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36"/>
      <c r="AD53" s="23"/>
      <c r="AE53" s="23"/>
      <c r="AF53" s="40"/>
      <c r="AG53" s="136"/>
      <c r="AT53" s="40"/>
      <c r="AU53" s="137">
        <v>4</v>
      </c>
      <c r="AV53" s="137"/>
      <c r="AW53" s="137"/>
      <c r="AX53" s="137">
        <v>1</v>
      </c>
      <c r="AY53" s="137"/>
      <c r="AZ53" s="137"/>
      <c r="BA53" s="137"/>
      <c r="BB53" s="137"/>
      <c r="BC53" s="137"/>
      <c r="BD53" s="137">
        <v>1</v>
      </c>
      <c r="BE53" s="137"/>
      <c r="BF53" s="137">
        <v>1</v>
      </c>
      <c r="BG53" s="137"/>
      <c r="BH53" s="137"/>
      <c r="BI53" s="137">
        <v>1</v>
      </c>
      <c r="BJ53" s="23"/>
      <c r="BK53" s="23"/>
      <c r="BL53" s="23"/>
      <c r="BM53" s="40"/>
      <c r="BN53" s="115"/>
      <c r="BO53" s="132"/>
    </row>
    <row r="54" spans="2:67" s="133" customFormat="1" ht="36">
      <c r="B54" s="135"/>
      <c r="C54" s="23"/>
      <c r="D54" s="23"/>
      <c r="E54" s="23"/>
      <c r="F54" s="23"/>
      <c r="G54" s="40"/>
      <c r="H54" s="40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36"/>
      <c r="AD54" s="23"/>
      <c r="AE54" s="23"/>
      <c r="AF54" s="40"/>
      <c r="AG54" s="136"/>
      <c r="AT54" s="40"/>
      <c r="AU54" s="137">
        <v>5</v>
      </c>
      <c r="AV54" s="137"/>
      <c r="AW54" s="137"/>
      <c r="AX54" s="137"/>
      <c r="AY54" s="137"/>
      <c r="AZ54" s="137">
        <v>1</v>
      </c>
      <c r="BA54" s="137">
        <v>1</v>
      </c>
      <c r="BB54" s="137"/>
      <c r="BC54" s="137">
        <v>1</v>
      </c>
      <c r="BD54" s="137"/>
      <c r="BE54" s="137"/>
      <c r="BF54" s="137">
        <v>1</v>
      </c>
      <c r="BG54" s="137"/>
      <c r="BH54" s="137"/>
      <c r="BI54" s="137"/>
      <c r="BJ54" s="23"/>
      <c r="BK54" s="23"/>
      <c r="BL54" s="23"/>
      <c r="BM54" s="40"/>
      <c r="BN54" s="115"/>
      <c r="BO54" s="132"/>
    </row>
    <row r="55" spans="47:61" ht="36">
      <c r="AU55" s="137">
        <v>6</v>
      </c>
      <c r="AV55" s="137"/>
      <c r="AW55" s="137"/>
      <c r="AX55" s="137"/>
      <c r="AY55" s="137">
        <v>1</v>
      </c>
      <c r="AZ55" s="137"/>
      <c r="BA55" s="137"/>
      <c r="BB55" s="137"/>
      <c r="BC55" s="137">
        <v>1</v>
      </c>
      <c r="BD55" s="137">
        <v>1</v>
      </c>
      <c r="BE55" s="137"/>
      <c r="BF55" s="137"/>
      <c r="BG55" s="137">
        <v>1</v>
      </c>
      <c r="BH55" s="137"/>
      <c r="BI55" s="137"/>
    </row>
  </sheetData>
  <sheetProtection/>
  <autoFilter ref="A3:BN31">
    <sortState ref="A4:BN55">
      <sortCondition sortBy="value" ref="BN4:BN55"/>
    </sortState>
  </autoFilter>
  <printOptions/>
  <pageMargins left="0.7" right="0.7" top="0.75" bottom="0.75" header="0.3" footer="0.3"/>
  <pageSetup fitToHeight="1" fitToWidth="1" horizontalDpi="1200" verticalDpi="12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0"/>
  <sheetViews>
    <sheetView zoomScale="70" zoomScaleNormal="70" zoomScalePageLayoutView="0" workbookViewId="0" topLeftCell="A1">
      <selection activeCell="BV7" sqref="BV7"/>
    </sheetView>
  </sheetViews>
  <sheetFormatPr defaultColWidth="9.140625" defaultRowHeight="15" outlineLevelCol="1"/>
  <cols>
    <col min="1" max="1" width="9.57421875" style="41" customWidth="1"/>
    <col min="2" max="2" width="45.00390625" style="42" bestFit="1" customWidth="1"/>
    <col min="3" max="3" width="6.421875" style="42" bestFit="1" customWidth="1"/>
    <col min="4" max="5" width="11.28125" style="26" hidden="1" customWidth="1" outlineLevel="1"/>
    <col min="6" max="6" width="8.7109375" style="27" hidden="1" customWidth="1" outlineLevel="1"/>
    <col min="7" max="7" width="10.28125" style="38" hidden="1" customWidth="1" outlineLevel="1"/>
    <col min="8" max="27" width="7.00390625" style="26" hidden="1" customWidth="1" outlineLevel="1"/>
    <col min="28" max="28" width="10.28125" style="43" hidden="1" customWidth="1" outlineLevel="1"/>
    <col min="29" max="30" width="7.00390625" style="26" hidden="1" customWidth="1" outlineLevel="1"/>
    <col min="31" max="31" width="8.7109375" style="40" hidden="1" customWidth="1" outlineLevel="1"/>
    <col min="32" max="32" width="10.28125" style="43" hidden="1" customWidth="1" outlineLevel="1"/>
    <col min="33" max="44" width="7.00390625" style="41" hidden="1" customWidth="1" outlineLevel="1"/>
    <col min="45" max="45" width="8.7109375" style="40" hidden="1" customWidth="1" outlineLevel="1"/>
    <col min="46" max="46" width="7.00390625" style="23" hidden="1" customWidth="1" outlineLevel="1"/>
    <col min="47" max="60" width="7.00390625" style="26" hidden="1" customWidth="1" outlineLevel="1"/>
    <col min="61" max="62" width="7.7109375" style="26" hidden="1" customWidth="1" outlineLevel="1"/>
    <col min="63" max="63" width="7.7109375" style="26" bestFit="1" customWidth="1" collapsed="1"/>
    <col min="64" max="64" width="8.28125" style="130" bestFit="1" customWidth="1"/>
    <col min="65" max="65" width="14.28125" style="115" customWidth="1"/>
    <col min="66" max="66" width="10.57421875" style="132" bestFit="1" customWidth="1"/>
    <col min="67" max="68" width="10.57421875" style="133" bestFit="1" customWidth="1"/>
    <col min="69" max="95" width="7.00390625" style="41" customWidth="1"/>
    <col min="96" max="16384" width="9.140625" style="41" customWidth="1"/>
  </cols>
  <sheetData>
    <row r="1" spans="1:68" ht="21">
      <c r="A1" s="111" t="s">
        <v>287</v>
      </c>
      <c r="B1" s="25"/>
      <c r="C1" s="25"/>
      <c r="D1" s="25"/>
      <c r="E1" s="25"/>
      <c r="F1" s="27" t="s">
        <v>55</v>
      </c>
      <c r="G1" s="27"/>
      <c r="H1" s="25" t="s">
        <v>216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9"/>
      <c r="AC1" s="25"/>
      <c r="AD1" s="25"/>
      <c r="AE1" s="27"/>
      <c r="AF1" s="29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0"/>
      <c r="AR1" s="30"/>
      <c r="AS1" s="27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31"/>
      <c r="BM1" s="118"/>
      <c r="BN1" s="101"/>
      <c r="BO1" s="30"/>
      <c r="BP1" s="30"/>
    </row>
    <row r="2" spans="1:68" ht="21">
      <c r="A2" s="118" t="s">
        <v>47</v>
      </c>
      <c r="B2" s="25" t="s">
        <v>48</v>
      </c>
      <c r="C2" s="25"/>
      <c r="D2" s="25" t="s">
        <v>49</v>
      </c>
      <c r="E2" s="25" t="s">
        <v>56</v>
      </c>
      <c r="F2" s="27" t="s">
        <v>0</v>
      </c>
      <c r="G2" s="27" t="s">
        <v>1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5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5">
        <v>20</v>
      </c>
      <c r="AB2" s="32"/>
      <c r="AC2" s="25" t="s">
        <v>40</v>
      </c>
      <c r="AD2" s="25" t="s">
        <v>41</v>
      </c>
      <c r="AE2" s="27" t="s">
        <v>118</v>
      </c>
      <c r="AF2" s="32"/>
      <c r="AG2" s="31" t="s">
        <v>29</v>
      </c>
      <c r="AH2" s="31" t="s">
        <v>30</v>
      </c>
      <c r="AI2" s="31" t="s">
        <v>31</v>
      </c>
      <c r="AJ2" s="31" t="s">
        <v>32</v>
      </c>
      <c r="AK2" s="31" t="s">
        <v>33</v>
      </c>
      <c r="AL2" s="31" t="s">
        <v>34</v>
      </c>
      <c r="AM2" s="31" t="s">
        <v>35</v>
      </c>
      <c r="AN2" s="31" t="s">
        <v>36</v>
      </c>
      <c r="AO2" s="31" t="s">
        <v>37</v>
      </c>
      <c r="AP2" s="31" t="s">
        <v>219</v>
      </c>
      <c r="AQ2" s="31" t="s">
        <v>42</v>
      </c>
      <c r="AR2" s="31" t="s">
        <v>43</v>
      </c>
      <c r="AS2" s="27" t="s">
        <v>118</v>
      </c>
      <c r="AT2" s="25" t="s">
        <v>218</v>
      </c>
      <c r="AU2" s="25" t="s">
        <v>15</v>
      </c>
      <c r="AV2" s="25" t="s">
        <v>16</v>
      </c>
      <c r="AW2" s="25" t="s">
        <v>17</v>
      </c>
      <c r="AX2" s="25" t="s">
        <v>18</v>
      </c>
      <c r="AY2" s="25" t="s">
        <v>19</v>
      </c>
      <c r="AZ2" s="25" t="s">
        <v>20</v>
      </c>
      <c r="BA2" s="25" t="s">
        <v>21</v>
      </c>
      <c r="BB2" s="25" t="s">
        <v>22</v>
      </c>
      <c r="BC2" s="25" t="s">
        <v>23</v>
      </c>
      <c r="BD2" s="25" t="s">
        <v>24</v>
      </c>
      <c r="BE2" s="25" t="s">
        <v>25</v>
      </c>
      <c r="BF2" s="25" t="s">
        <v>26</v>
      </c>
      <c r="BG2" s="25" t="s">
        <v>27</v>
      </c>
      <c r="BH2" s="25" t="s">
        <v>28</v>
      </c>
      <c r="BI2" s="25" t="s">
        <v>118</v>
      </c>
      <c r="BJ2" s="25"/>
      <c r="BK2" s="25" t="s">
        <v>52</v>
      </c>
      <c r="BL2" s="31" t="s">
        <v>215</v>
      </c>
      <c r="BM2" s="118" t="s">
        <v>54</v>
      </c>
      <c r="BN2" s="101" t="s">
        <v>265</v>
      </c>
      <c r="BO2" s="101" t="s">
        <v>265</v>
      </c>
      <c r="BP2" s="101" t="s">
        <v>265</v>
      </c>
    </row>
    <row r="3" spans="1:68" ht="21">
      <c r="A3" s="126"/>
      <c r="B3" s="25"/>
      <c r="C3" s="25"/>
      <c r="D3" s="25"/>
      <c r="E3" s="25"/>
      <c r="G3" s="2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9"/>
      <c r="AC3" s="25">
        <v>51</v>
      </c>
      <c r="AD3" s="25">
        <v>52</v>
      </c>
      <c r="AE3" s="27" t="s">
        <v>119</v>
      </c>
      <c r="AF3" s="29"/>
      <c r="AG3" s="31">
        <v>32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27" t="s">
        <v>119</v>
      </c>
      <c r="AT3" s="25"/>
      <c r="AU3" s="25" t="s">
        <v>46</v>
      </c>
      <c r="AV3" s="25" t="s">
        <v>46</v>
      </c>
      <c r="AW3" s="25" t="s">
        <v>46</v>
      </c>
      <c r="AX3" s="25" t="s">
        <v>46</v>
      </c>
      <c r="AY3" s="25" t="s">
        <v>46</v>
      </c>
      <c r="AZ3" s="25" t="s">
        <v>46</v>
      </c>
      <c r="BA3" s="25" t="s">
        <v>46</v>
      </c>
      <c r="BB3" s="25" t="s">
        <v>46</v>
      </c>
      <c r="BC3" s="25" t="s">
        <v>46</v>
      </c>
      <c r="BD3" s="25" t="s">
        <v>46</v>
      </c>
      <c r="BE3" s="25" t="s">
        <v>46</v>
      </c>
      <c r="BF3" s="25" t="s">
        <v>46</v>
      </c>
      <c r="BG3" s="25" t="s">
        <v>46</v>
      </c>
      <c r="BH3" s="25" t="s">
        <v>46</v>
      </c>
      <c r="BI3" s="25" t="s">
        <v>119</v>
      </c>
      <c r="BJ3" s="25"/>
      <c r="BK3" s="25" t="s">
        <v>53</v>
      </c>
      <c r="BL3" s="31" t="s">
        <v>53</v>
      </c>
      <c r="BM3" s="118" t="s">
        <v>53</v>
      </c>
      <c r="BN3" s="101" t="s">
        <v>267</v>
      </c>
      <c r="BO3" s="101" t="s">
        <v>273</v>
      </c>
      <c r="BP3" s="101" t="s">
        <v>279</v>
      </c>
    </row>
    <row r="4" spans="1:68" ht="38.25">
      <c r="A4" s="118" t="s">
        <v>113</v>
      </c>
      <c r="B4" s="33" t="s">
        <v>246</v>
      </c>
      <c r="C4" s="34" t="s">
        <v>285</v>
      </c>
      <c r="D4" s="34">
        <v>4502652</v>
      </c>
      <c r="E4" s="34">
        <v>5</v>
      </c>
      <c r="F4" s="27">
        <v>0.6477083333333333</v>
      </c>
      <c r="G4" s="27">
        <v>0.6818287037037036</v>
      </c>
      <c r="H4" s="25">
        <v>52</v>
      </c>
      <c r="I4" s="25">
        <v>40</v>
      </c>
      <c r="J4" s="25">
        <v>32</v>
      </c>
      <c r="K4" s="25">
        <v>34</v>
      </c>
      <c r="L4" s="25">
        <v>33</v>
      </c>
      <c r="M4" s="25">
        <v>42</v>
      </c>
      <c r="N4" s="25">
        <v>41</v>
      </c>
      <c r="O4" s="25">
        <v>37</v>
      </c>
      <c r="P4" s="25">
        <v>38</v>
      </c>
      <c r="Q4" s="25">
        <v>36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35"/>
      <c r="AC4" s="25">
        <v>0</v>
      </c>
      <c r="AD4" s="25">
        <v>2</v>
      </c>
      <c r="AE4" s="27">
        <v>0.006944444444444444</v>
      </c>
      <c r="AF4" s="35"/>
      <c r="AG4" s="25">
        <v>1</v>
      </c>
      <c r="AH4" s="25">
        <v>1</v>
      </c>
      <c r="AI4" s="25">
        <v>1</v>
      </c>
      <c r="AJ4" s="25">
        <v>1</v>
      </c>
      <c r="AK4" s="25">
        <v>0</v>
      </c>
      <c r="AL4" s="25">
        <v>1</v>
      </c>
      <c r="AM4" s="25">
        <v>1</v>
      </c>
      <c r="AN4" s="25">
        <v>1</v>
      </c>
      <c r="AO4" s="25">
        <v>0</v>
      </c>
      <c r="AP4" s="25">
        <v>1</v>
      </c>
      <c r="AQ4" s="25">
        <v>1</v>
      </c>
      <c r="AR4" s="25">
        <v>1</v>
      </c>
      <c r="AS4" s="27">
        <v>0</v>
      </c>
      <c r="AT4" s="25">
        <v>5</v>
      </c>
      <c r="AU4" s="127"/>
      <c r="AV4" s="127"/>
      <c r="AW4" s="127"/>
      <c r="AX4" s="127"/>
      <c r="AY4" s="127">
        <v>1</v>
      </c>
      <c r="AZ4" s="127">
        <v>1</v>
      </c>
      <c r="BA4" s="127"/>
      <c r="BB4" s="127">
        <v>1</v>
      </c>
      <c r="BC4" s="127"/>
      <c r="BD4" s="127"/>
      <c r="BE4" s="127">
        <v>1</v>
      </c>
      <c r="BF4" s="127"/>
      <c r="BG4" s="127"/>
      <c r="BH4" s="127"/>
      <c r="BI4" s="27">
        <v>0</v>
      </c>
      <c r="BJ4" s="27" t="s">
        <v>113</v>
      </c>
      <c r="BK4" s="27">
        <v>0.006944444444444444</v>
      </c>
      <c r="BL4" s="128">
        <v>0.0341203703703703</v>
      </c>
      <c r="BM4" s="118">
        <v>0.04106481481481475</v>
      </c>
      <c r="BN4" s="119"/>
      <c r="BO4" s="119">
        <v>1</v>
      </c>
      <c r="BP4" s="119">
        <v>1</v>
      </c>
    </row>
    <row r="5" spans="1:68" ht="38.25">
      <c r="A5" s="118" t="s">
        <v>95</v>
      </c>
      <c r="B5" s="33" t="s">
        <v>148</v>
      </c>
      <c r="C5" s="34" t="s">
        <v>284</v>
      </c>
      <c r="D5" s="34">
        <v>4851133</v>
      </c>
      <c r="E5" s="34">
        <v>4</v>
      </c>
      <c r="F5" s="27">
        <v>0.526875</v>
      </c>
      <c r="G5" s="27">
        <v>0.5673842592592593</v>
      </c>
      <c r="H5" s="25">
        <v>51</v>
      </c>
      <c r="I5" s="25">
        <v>40</v>
      </c>
      <c r="J5" s="25">
        <v>32</v>
      </c>
      <c r="K5" s="25">
        <v>34</v>
      </c>
      <c r="L5" s="25">
        <v>33</v>
      </c>
      <c r="M5" s="25">
        <v>42</v>
      </c>
      <c r="N5" s="25">
        <v>41</v>
      </c>
      <c r="O5" s="25">
        <v>37</v>
      </c>
      <c r="P5" s="25">
        <v>38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35"/>
      <c r="AC5" s="25">
        <v>1</v>
      </c>
      <c r="AD5" s="25">
        <v>0</v>
      </c>
      <c r="AE5" s="27">
        <v>0.010416666666666666</v>
      </c>
      <c r="AF5" s="35"/>
      <c r="AG5" s="25">
        <v>1</v>
      </c>
      <c r="AH5" s="25">
        <v>1</v>
      </c>
      <c r="AI5" s="25">
        <v>1</v>
      </c>
      <c r="AJ5" s="25">
        <v>1</v>
      </c>
      <c r="AK5" s="25">
        <v>0</v>
      </c>
      <c r="AL5" s="25">
        <v>0</v>
      </c>
      <c r="AM5" s="25">
        <v>1</v>
      </c>
      <c r="AN5" s="25">
        <v>1</v>
      </c>
      <c r="AO5" s="25">
        <v>0</v>
      </c>
      <c r="AP5" s="25">
        <v>1</v>
      </c>
      <c r="AQ5" s="25">
        <v>1</v>
      </c>
      <c r="AR5" s="25">
        <v>1</v>
      </c>
      <c r="AS5" s="27">
        <v>0</v>
      </c>
      <c r="AT5" s="25">
        <v>4</v>
      </c>
      <c r="AU5" s="127"/>
      <c r="AV5" s="127"/>
      <c r="AW5" s="127">
        <v>1</v>
      </c>
      <c r="AX5" s="127"/>
      <c r="AY5" s="127"/>
      <c r="AZ5" s="127"/>
      <c r="BA5" s="127"/>
      <c r="BB5" s="127"/>
      <c r="BC5" s="127">
        <v>1</v>
      </c>
      <c r="BD5" s="127"/>
      <c r="BE5" s="127">
        <v>1</v>
      </c>
      <c r="BF5" s="127"/>
      <c r="BG5" s="127"/>
      <c r="BH5" s="127">
        <v>1</v>
      </c>
      <c r="BI5" s="27">
        <v>0</v>
      </c>
      <c r="BJ5" s="27" t="s">
        <v>95</v>
      </c>
      <c r="BK5" s="27">
        <v>0.010416666666666666</v>
      </c>
      <c r="BL5" s="128">
        <v>0.0405092592592593</v>
      </c>
      <c r="BM5" s="118">
        <v>0.050925925925925965</v>
      </c>
      <c r="BN5" s="119">
        <v>1</v>
      </c>
      <c r="BO5" s="101"/>
      <c r="BP5" s="119">
        <v>2</v>
      </c>
    </row>
    <row r="6" spans="1:68" ht="38.25">
      <c r="A6" s="118" t="s">
        <v>111</v>
      </c>
      <c r="B6" s="33" t="s">
        <v>165</v>
      </c>
      <c r="C6" s="34" t="s">
        <v>284</v>
      </c>
      <c r="D6" s="34">
        <v>4851143</v>
      </c>
      <c r="E6" s="34">
        <v>6</v>
      </c>
      <c r="F6" s="27">
        <v>0.6463310185185185</v>
      </c>
      <c r="G6" s="27">
        <v>0.6936226851851851</v>
      </c>
      <c r="H6" s="25">
        <v>51</v>
      </c>
      <c r="I6" s="25">
        <v>40</v>
      </c>
      <c r="J6" s="25">
        <v>32</v>
      </c>
      <c r="K6" s="25">
        <v>34</v>
      </c>
      <c r="L6" s="25">
        <v>38</v>
      </c>
      <c r="M6" s="25">
        <v>36</v>
      </c>
      <c r="N6" s="25">
        <v>37</v>
      </c>
      <c r="O6" s="25">
        <v>39</v>
      </c>
      <c r="P6" s="25">
        <v>35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35"/>
      <c r="AC6" s="25">
        <v>1</v>
      </c>
      <c r="AD6" s="25">
        <v>0</v>
      </c>
      <c r="AE6" s="27">
        <v>0.010416666666666666</v>
      </c>
      <c r="AF6" s="35"/>
      <c r="AG6" s="25">
        <v>1</v>
      </c>
      <c r="AH6" s="25">
        <v>1</v>
      </c>
      <c r="AI6" s="25">
        <v>0</v>
      </c>
      <c r="AJ6" s="25">
        <v>1</v>
      </c>
      <c r="AK6" s="25">
        <v>1</v>
      </c>
      <c r="AL6" s="25">
        <v>1</v>
      </c>
      <c r="AM6" s="25">
        <v>1</v>
      </c>
      <c r="AN6" s="25">
        <v>1</v>
      </c>
      <c r="AO6" s="25">
        <v>1</v>
      </c>
      <c r="AP6" s="25">
        <v>1</v>
      </c>
      <c r="AQ6" s="25">
        <v>0</v>
      </c>
      <c r="AR6" s="25">
        <v>0</v>
      </c>
      <c r="AS6" s="27">
        <v>0</v>
      </c>
      <c r="AT6" s="25">
        <v>6</v>
      </c>
      <c r="AU6" s="127"/>
      <c r="AV6" s="127"/>
      <c r="AW6" s="127"/>
      <c r="AX6" s="127">
        <v>1</v>
      </c>
      <c r="AY6" s="127"/>
      <c r="AZ6" s="127"/>
      <c r="BA6" s="127"/>
      <c r="BB6" s="127">
        <v>1</v>
      </c>
      <c r="BC6" s="127">
        <v>1</v>
      </c>
      <c r="BD6" s="127"/>
      <c r="BE6" s="127"/>
      <c r="BF6" s="127">
        <v>1</v>
      </c>
      <c r="BG6" s="127"/>
      <c r="BH6" s="127"/>
      <c r="BI6" s="27">
        <v>0</v>
      </c>
      <c r="BJ6" s="27" t="s">
        <v>111</v>
      </c>
      <c r="BK6" s="27">
        <v>0.010416666666666666</v>
      </c>
      <c r="BL6" s="128">
        <v>0.04729166666666662</v>
      </c>
      <c r="BM6" s="118">
        <v>0.057708333333333285</v>
      </c>
      <c r="BN6" s="119">
        <v>2</v>
      </c>
      <c r="BO6" s="119"/>
      <c r="BP6" s="119">
        <v>3</v>
      </c>
    </row>
    <row r="7" spans="1:68" ht="38.25">
      <c r="A7" s="118" t="s">
        <v>112</v>
      </c>
      <c r="B7" s="33" t="s">
        <v>245</v>
      </c>
      <c r="C7" s="34" t="s">
        <v>284</v>
      </c>
      <c r="D7" s="34">
        <v>4509985</v>
      </c>
      <c r="E7" s="34">
        <v>1</v>
      </c>
      <c r="F7" s="27">
        <v>0.6123032407407407</v>
      </c>
      <c r="G7" s="27">
        <v>0.6620949074074074</v>
      </c>
      <c r="H7" s="25">
        <v>40</v>
      </c>
      <c r="I7" s="25">
        <v>36</v>
      </c>
      <c r="J7" s="25">
        <v>38</v>
      </c>
      <c r="K7" s="25">
        <v>39</v>
      </c>
      <c r="L7" s="25">
        <v>37</v>
      </c>
      <c r="M7" s="25">
        <v>41</v>
      </c>
      <c r="N7" s="25">
        <v>34</v>
      </c>
      <c r="O7" s="25">
        <v>32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35"/>
      <c r="AC7" s="25">
        <v>0</v>
      </c>
      <c r="AD7" s="25">
        <v>0</v>
      </c>
      <c r="AE7" s="27">
        <v>0.013888888888888888</v>
      </c>
      <c r="AF7" s="35"/>
      <c r="AG7" s="25">
        <v>1</v>
      </c>
      <c r="AH7" s="25">
        <v>1</v>
      </c>
      <c r="AI7" s="25">
        <v>0</v>
      </c>
      <c r="AJ7" s="25">
        <v>1</v>
      </c>
      <c r="AK7" s="25">
        <v>0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0</v>
      </c>
      <c r="AS7" s="27">
        <v>0</v>
      </c>
      <c r="AT7" s="25">
        <v>1</v>
      </c>
      <c r="AU7" s="127"/>
      <c r="AV7" s="127"/>
      <c r="AW7" s="127"/>
      <c r="AX7" s="127">
        <v>1</v>
      </c>
      <c r="AY7" s="127"/>
      <c r="AZ7" s="127"/>
      <c r="BA7" s="127">
        <v>1</v>
      </c>
      <c r="BB7" s="127"/>
      <c r="BC7" s="127">
        <v>1</v>
      </c>
      <c r="BD7" s="127"/>
      <c r="BE7" s="127"/>
      <c r="BF7" s="127"/>
      <c r="BG7" s="127">
        <v>1</v>
      </c>
      <c r="BH7" s="127"/>
      <c r="BI7" s="27">
        <v>0</v>
      </c>
      <c r="BJ7" s="27" t="s">
        <v>112</v>
      </c>
      <c r="BK7" s="27">
        <v>0.013888888888888888</v>
      </c>
      <c r="BL7" s="128">
        <v>0.04979166666666668</v>
      </c>
      <c r="BM7" s="118">
        <v>0.06368055555555557</v>
      </c>
      <c r="BN7" s="119">
        <v>3</v>
      </c>
      <c r="BO7" s="119"/>
      <c r="BP7" s="101">
        <v>4</v>
      </c>
    </row>
    <row r="8" spans="1:68" ht="38.25">
      <c r="A8" s="118" t="s">
        <v>107</v>
      </c>
      <c r="B8" s="33" t="s">
        <v>243</v>
      </c>
      <c r="C8" s="34" t="s">
        <v>284</v>
      </c>
      <c r="D8" s="34">
        <v>4851110</v>
      </c>
      <c r="E8" s="34">
        <v>1</v>
      </c>
      <c r="F8" s="27">
        <v>0.6366666666666666</v>
      </c>
      <c r="G8" s="27">
        <v>0.6935763888888888</v>
      </c>
      <c r="H8" s="25">
        <v>52</v>
      </c>
      <c r="I8" s="25">
        <v>40</v>
      </c>
      <c r="J8" s="25">
        <v>33</v>
      </c>
      <c r="K8" s="25">
        <v>34</v>
      </c>
      <c r="L8" s="25">
        <v>37</v>
      </c>
      <c r="M8" s="25">
        <v>39</v>
      </c>
      <c r="N8" s="25">
        <v>38</v>
      </c>
      <c r="O8" s="25">
        <v>36</v>
      </c>
      <c r="P8" s="25">
        <v>32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35"/>
      <c r="AC8" s="25">
        <v>0</v>
      </c>
      <c r="AD8" s="25">
        <v>2</v>
      </c>
      <c r="AE8" s="27">
        <v>0.006944444444444444</v>
      </c>
      <c r="AF8" s="35"/>
      <c r="AG8" s="25">
        <v>1</v>
      </c>
      <c r="AH8" s="25">
        <v>1</v>
      </c>
      <c r="AI8" s="25">
        <v>1</v>
      </c>
      <c r="AJ8" s="25">
        <v>1</v>
      </c>
      <c r="AK8" s="25">
        <v>0</v>
      </c>
      <c r="AL8" s="25">
        <v>1</v>
      </c>
      <c r="AM8" s="25">
        <v>1</v>
      </c>
      <c r="AN8" s="25">
        <v>1</v>
      </c>
      <c r="AO8" s="25">
        <v>1</v>
      </c>
      <c r="AP8" s="25">
        <v>1</v>
      </c>
      <c r="AQ8" s="25">
        <v>0</v>
      </c>
      <c r="AR8" s="25">
        <v>0</v>
      </c>
      <c r="AS8" s="27">
        <v>0</v>
      </c>
      <c r="AT8" s="25">
        <v>1</v>
      </c>
      <c r="AU8" s="127"/>
      <c r="AV8" s="127"/>
      <c r="AW8" s="127"/>
      <c r="AX8" s="127">
        <v>1</v>
      </c>
      <c r="AY8" s="127"/>
      <c r="AZ8" s="127"/>
      <c r="BA8" s="127">
        <v>1</v>
      </c>
      <c r="BB8" s="127"/>
      <c r="BC8" s="127">
        <v>1</v>
      </c>
      <c r="BD8" s="127"/>
      <c r="BE8" s="127"/>
      <c r="BF8" s="127"/>
      <c r="BG8" s="127">
        <v>1</v>
      </c>
      <c r="BH8" s="127"/>
      <c r="BI8" s="27">
        <v>0</v>
      </c>
      <c r="BJ8" s="27" t="s">
        <v>107</v>
      </c>
      <c r="BK8" s="27">
        <v>0.006944444444444444</v>
      </c>
      <c r="BL8" s="128">
        <v>0.05690972222222224</v>
      </c>
      <c r="BM8" s="118">
        <v>0.06385416666666668</v>
      </c>
      <c r="BN8" s="101">
        <v>4</v>
      </c>
      <c r="BO8" s="119"/>
      <c r="BP8" s="101">
        <v>5</v>
      </c>
    </row>
    <row r="9" spans="1:68" ht="38.25">
      <c r="A9" s="118" t="s">
        <v>109</v>
      </c>
      <c r="B9" s="33" t="s">
        <v>244</v>
      </c>
      <c r="C9" s="34" t="s">
        <v>285</v>
      </c>
      <c r="D9" s="34">
        <v>4851135</v>
      </c>
      <c r="E9" s="34">
        <v>4</v>
      </c>
      <c r="F9" s="27">
        <v>0.640775462962963</v>
      </c>
      <c r="G9" s="27">
        <v>0.7005902777777777</v>
      </c>
      <c r="H9" s="25">
        <v>40</v>
      </c>
      <c r="I9" s="25">
        <v>32</v>
      </c>
      <c r="J9" s="25">
        <v>34</v>
      </c>
      <c r="K9" s="25">
        <v>33</v>
      </c>
      <c r="L9" s="25">
        <v>42</v>
      </c>
      <c r="M9" s="25">
        <v>41</v>
      </c>
      <c r="N9" s="25">
        <v>37</v>
      </c>
      <c r="O9" s="25">
        <v>39</v>
      </c>
      <c r="P9" s="25">
        <v>35</v>
      </c>
      <c r="Q9" s="25">
        <v>36</v>
      </c>
      <c r="R9" s="25">
        <v>38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35"/>
      <c r="AC9" s="25">
        <v>0</v>
      </c>
      <c r="AD9" s="25">
        <v>0</v>
      </c>
      <c r="AE9" s="27">
        <v>0.013888888888888888</v>
      </c>
      <c r="AF9" s="35"/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7">
        <v>0</v>
      </c>
      <c r="AT9" s="25">
        <v>4</v>
      </c>
      <c r="AU9" s="127"/>
      <c r="AV9" s="127"/>
      <c r="AW9" s="127">
        <v>1</v>
      </c>
      <c r="AX9" s="127"/>
      <c r="AY9" s="127"/>
      <c r="AZ9" s="127"/>
      <c r="BA9" s="127"/>
      <c r="BB9" s="127"/>
      <c r="BC9" s="127">
        <v>1</v>
      </c>
      <c r="BD9" s="127"/>
      <c r="BE9" s="127">
        <v>1</v>
      </c>
      <c r="BF9" s="127"/>
      <c r="BG9" s="127"/>
      <c r="BH9" s="127">
        <v>1</v>
      </c>
      <c r="BI9" s="27">
        <v>0</v>
      </c>
      <c r="BJ9" s="27" t="s">
        <v>109</v>
      </c>
      <c r="BK9" s="27">
        <v>0.013888888888888888</v>
      </c>
      <c r="BL9" s="128">
        <v>0.059814814814814765</v>
      </c>
      <c r="BM9" s="118">
        <v>0.07370370370370366</v>
      </c>
      <c r="BN9" s="101"/>
      <c r="BO9" s="119">
        <v>2</v>
      </c>
      <c r="BP9" s="101">
        <v>6</v>
      </c>
    </row>
    <row r="10" spans="1:68" ht="38.25">
      <c r="A10" s="118" t="s">
        <v>110</v>
      </c>
      <c r="B10" s="33" t="s">
        <v>164</v>
      </c>
      <c r="C10" s="34" t="s">
        <v>284</v>
      </c>
      <c r="D10" s="34">
        <v>4851109</v>
      </c>
      <c r="E10" s="34">
        <v>5</v>
      </c>
      <c r="F10" s="27">
        <v>0.6421875</v>
      </c>
      <c r="G10" s="27">
        <v>0.7084722222222223</v>
      </c>
      <c r="H10" s="25">
        <v>40</v>
      </c>
      <c r="I10" s="25">
        <v>32</v>
      </c>
      <c r="J10" s="25">
        <v>34</v>
      </c>
      <c r="K10" s="25">
        <v>33</v>
      </c>
      <c r="L10" s="25">
        <v>38</v>
      </c>
      <c r="M10" s="25">
        <v>36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35"/>
      <c r="AC10" s="25">
        <v>0</v>
      </c>
      <c r="AD10" s="25">
        <v>0</v>
      </c>
      <c r="AE10" s="27">
        <v>0.013888888888888888</v>
      </c>
      <c r="AF10" s="35"/>
      <c r="AG10" s="25">
        <v>1</v>
      </c>
      <c r="AH10" s="25">
        <v>1</v>
      </c>
      <c r="AI10" s="25">
        <v>1</v>
      </c>
      <c r="AJ10" s="25">
        <v>1</v>
      </c>
      <c r="AK10" s="25">
        <v>0</v>
      </c>
      <c r="AL10" s="25">
        <v>1</v>
      </c>
      <c r="AM10" s="25">
        <v>0</v>
      </c>
      <c r="AN10" s="25">
        <v>1</v>
      </c>
      <c r="AO10" s="25">
        <v>0</v>
      </c>
      <c r="AP10" s="25">
        <v>1</v>
      </c>
      <c r="AQ10" s="25">
        <v>0</v>
      </c>
      <c r="AR10" s="25">
        <v>0</v>
      </c>
      <c r="AS10" s="27">
        <v>0.010416666666666666</v>
      </c>
      <c r="AT10" s="25">
        <v>5</v>
      </c>
      <c r="AU10" s="127"/>
      <c r="AV10" s="127"/>
      <c r="AW10" s="127"/>
      <c r="AX10" s="127"/>
      <c r="AY10" s="127">
        <v>1</v>
      </c>
      <c r="AZ10" s="127">
        <v>1</v>
      </c>
      <c r="BA10" s="127"/>
      <c r="BB10" s="127">
        <v>1</v>
      </c>
      <c r="BC10" s="127">
        <v>1</v>
      </c>
      <c r="BD10" s="127"/>
      <c r="BE10" s="127">
        <v>1</v>
      </c>
      <c r="BF10" s="127"/>
      <c r="BG10" s="127"/>
      <c r="BH10" s="127"/>
      <c r="BI10" s="27">
        <v>0</v>
      </c>
      <c r="BJ10" s="27" t="s">
        <v>110</v>
      </c>
      <c r="BK10" s="27">
        <v>0.024305555555555552</v>
      </c>
      <c r="BL10" s="128">
        <v>0.06628472222222226</v>
      </c>
      <c r="BM10" s="118">
        <v>0.09059027777777781</v>
      </c>
      <c r="BN10" s="101">
        <v>5</v>
      </c>
      <c r="BO10" s="119"/>
      <c r="BP10" s="101">
        <v>7</v>
      </c>
    </row>
    <row r="11" spans="1:68" ht="38.25">
      <c r="A11" s="118" t="s">
        <v>106</v>
      </c>
      <c r="B11" s="33" t="s">
        <v>161</v>
      </c>
      <c r="C11" s="34" t="s">
        <v>284</v>
      </c>
      <c r="D11" s="34">
        <v>4851114</v>
      </c>
      <c r="E11" s="34">
        <v>6</v>
      </c>
      <c r="F11" s="27">
        <v>0.6164930555555556</v>
      </c>
      <c r="G11" s="27">
        <v>0.7074074074074074</v>
      </c>
      <c r="H11" s="25">
        <v>61</v>
      </c>
      <c r="I11" s="25">
        <v>40</v>
      </c>
      <c r="J11" s="25">
        <v>36</v>
      </c>
      <c r="K11" s="25">
        <v>37</v>
      </c>
      <c r="L11" s="25">
        <v>41</v>
      </c>
      <c r="M11" s="25">
        <v>42</v>
      </c>
      <c r="N11" s="25">
        <v>39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35"/>
      <c r="AC11" s="25">
        <v>0</v>
      </c>
      <c r="AD11" s="25">
        <v>0</v>
      </c>
      <c r="AE11" s="27">
        <v>0.013888888888888888</v>
      </c>
      <c r="AF11" s="35"/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1</v>
      </c>
      <c r="AM11" s="25">
        <v>1</v>
      </c>
      <c r="AN11" s="25">
        <v>0</v>
      </c>
      <c r="AO11" s="25">
        <v>1</v>
      </c>
      <c r="AP11" s="25">
        <v>1</v>
      </c>
      <c r="AQ11" s="25">
        <v>1</v>
      </c>
      <c r="AR11" s="25">
        <v>1</v>
      </c>
      <c r="AS11" s="27">
        <v>0.020833333333333332</v>
      </c>
      <c r="AT11" s="25">
        <v>6</v>
      </c>
      <c r="AU11" s="127"/>
      <c r="AV11" s="127"/>
      <c r="AW11" s="127"/>
      <c r="AX11" s="127">
        <v>1</v>
      </c>
      <c r="AY11" s="127"/>
      <c r="AZ11" s="127"/>
      <c r="BA11" s="127"/>
      <c r="BB11" s="127">
        <v>1</v>
      </c>
      <c r="BC11" s="127">
        <v>1</v>
      </c>
      <c r="BD11" s="127"/>
      <c r="BE11" s="127"/>
      <c r="BF11" s="127">
        <v>1</v>
      </c>
      <c r="BG11" s="127"/>
      <c r="BH11" s="127"/>
      <c r="BI11" s="27">
        <v>0</v>
      </c>
      <c r="BJ11" s="27" t="s">
        <v>106</v>
      </c>
      <c r="BK11" s="27">
        <v>0.034722222222222224</v>
      </c>
      <c r="BL11" s="128">
        <v>0.09091435185185182</v>
      </c>
      <c r="BM11" s="118" t="s">
        <v>266</v>
      </c>
      <c r="BN11" s="101" t="s">
        <v>266</v>
      </c>
      <c r="BO11" s="119"/>
      <c r="BP11" s="101" t="s">
        <v>266</v>
      </c>
    </row>
    <row r="12" spans="1:68" ht="51">
      <c r="A12" s="118" t="s">
        <v>108</v>
      </c>
      <c r="B12" s="33" t="s">
        <v>163</v>
      </c>
      <c r="C12" s="34" t="s">
        <v>285</v>
      </c>
      <c r="D12" s="34">
        <v>4851262</v>
      </c>
      <c r="E12" s="34">
        <v>2</v>
      </c>
      <c r="F12" s="100">
        <v>0.6381944444444444</v>
      </c>
      <c r="G12" s="27">
        <v>0.7532407407407408</v>
      </c>
      <c r="H12" s="25">
        <v>61</v>
      </c>
      <c r="I12" s="25">
        <v>40</v>
      </c>
      <c r="J12" s="25">
        <v>41</v>
      </c>
      <c r="K12" s="25">
        <v>42</v>
      </c>
      <c r="L12" s="25">
        <v>34</v>
      </c>
      <c r="M12" s="25">
        <v>33</v>
      </c>
      <c r="N12" s="25">
        <v>32</v>
      </c>
      <c r="O12" s="25">
        <v>36</v>
      </c>
      <c r="P12" s="25">
        <v>38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35" t="s">
        <v>276</v>
      </c>
      <c r="AC12" s="25">
        <v>0</v>
      </c>
      <c r="AD12" s="25">
        <v>0</v>
      </c>
      <c r="AE12" s="27">
        <v>0.013888888888888888</v>
      </c>
      <c r="AF12" s="35"/>
      <c r="AG12" s="25">
        <v>1</v>
      </c>
      <c r="AH12" s="25">
        <v>1</v>
      </c>
      <c r="AI12" s="25">
        <v>1</v>
      </c>
      <c r="AJ12" s="25">
        <v>1</v>
      </c>
      <c r="AK12" s="25">
        <v>0</v>
      </c>
      <c r="AL12" s="25">
        <v>1</v>
      </c>
      <c r="AM12" s="25">
        <v>0</v>
      </c>
      <c r="AN12" s="25">
        <v>1</v>
      </c>
      <c r="AO12" s="25">
        <v>0</v>
      </c>
      <c r="AP12" s="25">
        <v>1</v>
      </c>
      <c r="AQ12" s="25">
        <v>1</v>
      </c>
      <c r="AR12" s="25">
        <v>1</v>
      </c>
      <c r="AS12" s="27">
        <v>0</v>
      </c>
      <c r="AT12" s="25">
        <v>2</v>
      </c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27">
        <v>0.041666666666666664</v>
      </c>
      <c r="BJ12" s="27" t="s">
        <v>108</v>
      </c>
      <c r="BK12" s="27">
        <v>0.05555555555555555</v>
      </c>
      <c r="BL12" s="128">
        <v>0.11504629629629637</v>
      </c>
      <c r="BM12" s="118" t="s">
        <v>266</v>
      </c>
      <c r="BN12" s="101"/>
      <c r="BO12" s="101" t="s">
        <v>266</v>
      </c>
      <c r="BP12" s="101" t="s">
        <v>266</v>
      </c>
    </row>
    <row r="13" spans="1:68" s="133" customFormat="1" ht="21">
      <c r="A13" s="129"/>
      <c r="B13" s="36"/>
      <c r="C13" s="36"/>
      <c r="D13" s="62"/>
      <c r="E13" s="62"/>
      <c r="F13" s="40"/>
      <c r="G13" s="4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39"/>
      <c r="AC13" s="23"/>
      <c r="AD13" s="23"/>
      <c r="AE13" s="40"/>
      <c r="AF13" s="39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40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40"/>
      <c r="BJ13" s="40"/>
      <c r="BK13" s="40"/>
      <c r="BL13" s="131"/>
      <c r="BM13" s="115"/>
      <c r="BN13" s="117"/>
      <c r="BO13" s="138"/>
      <c r="BP13" s="117"/>
    </row>
    <row r="14" spans="1:68" s="133" customFormat="1" ht="21">
      <c r="A14" s="129"/>
      <c r="B14" s="36"/>
      <c r="C14" s="36"/>
      <c r="D14" s="62"/>
      <c r="E14" s="62"/>
      <c r="F14" s="40"/>
      <c r="G14" s="4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39"/>
      <c r="AC14" s="23"/>
      <c r="AD14" s="23"/>
      <c r="AE14" s="40"/>
      <c r="AF14" s="39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40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40"/>
      <c r="BJ14" s="40"/>
      <c r="BK14" s="40"/>
      <c r="BL14" s="131"/>
      <c r="BM14" s="115"/>
      <c r="BN14" s="117"/>
      <c r="BO14" s="117"/>
      <c r="BP14" s="117"/>
    </row>
    <row r="15" spans="1:68" s="133" customFormat="1" ht="21">
      <c r="A15" s="129"/>
      <c r="B15" s="36"/>
      <c r="C15" s="36"/>
      <c r="D15" s="62"/>
      <c r="E15" s="62"/>
      <c r="F15" s="40"/>
      <c r="G15" s="4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39"/>
      <c r="AC15" s="23"/>
      <c r="AD15" s="23"/>
      <c r="AE15" s="40"/>
      <c r="AF15" s="39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40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40"/>
      <c r="BJ15" s="40"/>
      <c r="BK15" s="40"/>
      <c r="BL15" s="131"/>
      <c r="BM15" s="115"/>
      <c r="BN15" s="117"/>
      <c r="BO15" s="117"/>
      <c r="BP15" s="117"/>
    </row>
    <row r="16" spans="1:68" s="133" customFormat="1" ht="21">
      <c r="A16" s="129"/>
      <c r="B16" s="36"/>
      <c r="C16" s="36"/>
      <c r="D16" s="62"/>
      <c r="E16" s="62"/>
      <c r="F16" s="40"/>
      <c r="G16" s="4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39"/>
      <c r="AC16" s="23"/>
      <c r="AD16" s="23"/>
      <c r="AE16" s="40"/>
      <c r="AF16" s="39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40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40"/>
      <c r="BJ16" s="40"/>
      <c r="BK16" s="40"/>
      <c r="BL16" s="131"/>
      <c r="BM16" s="115"/>
      <c r="BN16" s="117"/>
      <c r="BO16" s="117"/>
      <c r="BP16" s="117"/>
    </row>
    <row r="17" spans="1:68" s="133" customFormat="1" ht="21">
      <c r="A17" s="129"/>
      <c r="B17" s="36"/>
      <c r="C17" s="36"/>
      <c r="D17" s="62"/>
      <c r="E17" s="62"/>
      <c r="F17" s="40"/>
      <c r="G17" s="4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39"/>
      <c r="AC17" s="23"/>
      <c r="AD17" s="23"/>
      <c r="AE17" s="40"/>
      <c r="AF17" s="39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40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40"/>
      <c r="BJ17" s="40"/>
      <c r="BK17" s="40"/>
      <c r="BL17" s="131"/>
      <c r="BM17" s="115"/>
      <c r="BN17" s="117"/>
      <c r="BO17" s="117"/>
      <c r="BP17" s="117"/>
    </row>
    <row r="18" spans="1:68" s="133" customFormat="1" ht="21">
      <c r="A18" s="129"/>
      <c r="B18" s="36"/>
      <c r="C18" s="36"/>
      <c r="D18" s="62"/>
      <c r="E18" s="62"/>
      <c r="F18" s="40"/>
      <c r="G18" s="4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9"/>
      <c r="AC18" s="23"/>
      <c r="AD18" s="23"/>
      <c r="AE18" s="40"/>
      <c r="AF18" s="39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40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40"/>
      <c r="BJ18" s="40"/>
      <c r="BK18" s="40"/>
      <c r="BL18" s="131"/>
      <c r="BM18" s="115"/>
      <c r="BN18" s="117"/>
      <c r="BO18" s="117"/>
      <c r="BP18" s="117"/>
    </row>
    <row r="19" spans="1:68" s="133" customFormat="1" ht="21">
      <c r="A19" s="129"/>
      <c r="B19" s="36"/>
      <c r="C19" s="36"/>
      <c r="D19" s="62"/>
      <c r="E19" s="62"/>
      <c r="F19" s="40"/>
      <c r="G19" s="4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39"/>
      <c r="AC19" s="23"/>
      <c r="AD19" s="23"/>
      <c r="AE19" s="40"/>
      <c r="AF19" s="39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40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40"/>
      <c r="BJ19" s="40"/>
      <c r="BK19" s="40"/>
      <c r="BL19" s="131"/>
      <c r="BM19" s="115"/>
      <c r="BN19" s="117"/>
      <c r="BO19" s="117"/>
      <c r="BP19" s="117"/>
    </row>
    <row r="20" spans="1:68" s="133" customFormat="1" ht="21">
      <c r="A20" s="129"/>
      <c r="B20" s="36"/>
      <c r="C20" s="36"/>
      <c r="D20" s="62"/>
      <c r="E20" s="62"/>
      <c r="F20" s="40"/>
      <c r="G20" s="4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39"/>
      <c r="AC20" s="23"/>
      <c r="AD20" s="23"/>
      <c r="AE20" s="40"/>
      <c r="AF20" s="39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40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40"/>
      <c r="BJ20" s="40"/>
      <c r="BK20" s="40"/>
      <c r="BL20" s="131"/>
      <c r="BM20" s="115"/>
      <c r="BN20" s="117"/>
      <c r="BO20" s="117"/>
      <c r="BP20" s="117"/>
    </row>
    <row r="21" spans="1:68" s="133" customFormat="1" ht="21">
      <c r="A21" s="129"/>
      <c r="B21" s="36"/>
      <c r="C21" s="36"/>
      <c r="D21" s="62"/>
      <c r="E21" s="62"/>
      <c r="F21" s="40"/>
      <c r="G21" s="4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39"/>
      <c r="AC21" s="23"/>
      <c r="AD21" s="23"/>
      <c r="AE21" s="40"/>
      <c r="AF21" s="39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40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40"/>
      <c r="BJ21" s="40"/>
      <c r="BK21" s="40"/>
      <c r="BL21" s="131"/>
      <c r="BM21" s="115"/>
      <c r="BN21" s="117"/>
      <c r="BO21" s="117"/>
      <c r="BP21" s="117"/>
    </row>
    <row r="22" spans="1:68" s="133" customFormat="1" ht="21">
      <c r="A22" s="129"/>
      <c r="B22" s="36"/>
      <c r="C22" s="36"/>
      <c r="D22" s="62"/>
      <c r="E22" s="62"/>
      <c r="F22" s="40"/>
      <c r="G22" s="4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9"/>
      <c r="AC22" s="23"/>
      <c r="AD22" s="23"/>
      <c r="AE22" s="40"/>
      <c r="AF22" s="39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40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40"/>
      <c r="BJ22" s="40"/>
      <c r="BK22" s="40"/>
      <c r="BL22" s="131"/>
      <c r="BM22" s="115"/>
      <c r="BN22" s="117"/>
      <c r="BO22" s="117"/>
      <c r="BP22" s="117"/>
    </row>
    <row r="23" spans="1:68" s="133" customFormat="1" ht="21">
      <c r="A23" s="129"/>
      <c r="B23" s="36"/>
      <c r="C23" s="36"/>
      <c r="D23" s="62"/>
      <c r="E23" s="62"/>
      <c r="F23" s="40"/>
      <c r="G23" s="4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39"/>
      <c r="AC23" s="23"/>
      <c r="AD23" s="23"/>
      <c r="AE23" s="40"/>
      <c r="AF23" s="39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40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40"/>
      <c r="BJ23" s="40"/>
      <c r="BK23" s="40"/>
      <c r="BL23" s="131"/>
      <c r="BM23" s="115"/>
      <c r="BN23" s="117"/>
      <c r="BO23" s="117"/>
      <c r="BP23" s="117"/>
    </row>
    <row r="24" spans="1:68" s="133" customFormat="1" ht="21">
      <c r="A24" s="129"/>
      <c r="B24" s="36"/>
      <c r="C24" s="36"/>
      <c r="D24" s="62"/>
      <c r="E24" s="62"/>
      <c r="F24" s="40"/>
      <c r="G24" s="4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39"/>
      <c r="AC24" s="23"/>
      <c r="AD24" s="23"/>
      <c r="AE24" s="40"/>
      <c r="AF24" s="39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40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40"/>
      <c r="BJ24" s="40"/>
      <c r="BK24" s="40"/>
      <c r="BL24" s="131"/>
      <c r="BM24" s="115"/>
      <c r="BN24" s="117"/>
      <c r="BO24" s="117"/>
      <c r="BP24" s="117"/>
    </row>
    <row r="25" spans="1:68" s="133" customFormat="1" ht="21">
      <c r="A25" s="129"/>
      <c r="B25" s="36"/>
      <c r="C25" s="36"/>
      <c r="D25" s="62"/>
      <c r="E25" s="62"/>
      <c r="F25" s="40"/>
      <c r="G25" s="4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39"/>
      <c r="AC25" s="23"/>
      <c r="AD25" s="23"/>
      <c r="AE25" s="40"/>
      <c r="AF25" s="39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40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40"/>
      <c r="BJ25" s="40"/>
      <c r="BK25" s="40"/>
      <c r="BL25" s="131"/>
      <c r="BM25" s="115"/>
      <c r="BN25" s="117"/>
      <c r="BO25" s="117"/>
      <c r="BP25" s="117"/>
    </row>
    <row r="26" spans="1:68" s="133" customFormat="1" ht="21">
      <c r="A26" s="129"/>
      <c r="B26" s="36"/>
      <c r="C26" s="36"/>
      <c r="D26" s="62"/>
      <c r="E26" s="62"/>
      <c r="F26" s="40"/>
      <c r="G26" s="4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39"/>
      <c r="AC26" s="23"/>
      <c r="AD26" s="23"/>
      <c r="AE26" s="40"/>
      <c r="AF26" s="39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40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40"/>
      <c r="BJ26" s="40"/>
      <c r="BK26" s="40"/>
      <c r="BL26" s="131"/>
      <c r="BM26" s="115"/>
      <c r="BN26" s="117"/>
      <c r="BO26" s="117"/>
      <c r="BP26" s="117"/>
    </row>
    <row r="27" spans="1:68" s="133" customFormat="1" ht="21">
      <c r="A27" s="129"/>
      <c r="B27" s="36"/>
      <c r="C27" s="36"/>
      <c r="D27" s="62"/>
      <c r="E27" s="62"/>
      <c r="F27" s="40"/>
      <c r="G27" s="4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39"/>
      <c r="AC27" s="23"/>
      <c r="AD27" s="23"/>
      <c r="AE27" s="40"/>
      <c r="AF27" s="39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40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40"/>
      <c r="BJ27" s="40"/>
      <c r="BK27" s="40"/>
      <c r="BL27" s="131"/>
      <c r="BM27" s="115"/>
      <c r="BN27" s="117"/>
      <c r="BO27" s="117"/>
      <c r="BP27" s="117"/>
    </row>
    <row r="28" spans="1:68" s="133" customFormat="1" ht="21">
      <c r="A28" s="129"/>
      <c r="B28" s="36"/>
      <c r="C28" s="36"/>
      <c r="D28" s="62"/>
      <c r="E28" s="62"/>
      <c r="F28" s="40"/>
      <c r="G28" s="4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39"/>
      <c r="AC28" s="23"/>
      <c r="AD28" s="23"/>
      <c r="AE28" s="40"/>
      <c r="AF28" s="39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40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40"/>
      <c r="BJ28" s="23"/>
      <c r="BK28" s="40"/>
      <c r="BL28" s="131"/>
      <c r="BM28" s="115"/>
      <c r="BN28" s="117"/>
      <c r="BO28" s="117"/>
      <c r="BP28" s="117"/>
    </row>
    <row r="29" spans="1:68" s="133" customFormat="1" ht="21">
      <c r="A29" s="129"/>
      <c r="B29" s="36"/>
      <c r="C29" s="36"/>
      <c r="D29" s="62"/>
      <c r="E29" s="62"/>
      <c r="F29" s="40"/>
      <c r="G29" s="4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39"/>
      <c r="AC29" s="23"/>
      <c r="AD29" s="23"/>
      <c r="AE29" s="40"/>
      <c r="AF29" s="39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40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40"/>
      <c r="BJ29" s="23"/>
      <c r="BK29" s="40"/>
      <c r="BL29" s="131"/>
      <c r="BM29" s="115"/>
      <c r="BN29" s="117"/>
      <c r="BO29" s="117"/>
      <c r="BP29" s="117"/>
    </row>
    <row r="30" spans="1:68" s="133" customFormat="1" ht="21">
      <c r="A30" s="129"/>
      <c r="B30" s="36"/>
      <c r="C30" s="36"/>
      <c r="D30" s="62"/>
      <c r="E30" s="62"/>
      <c r="F30" s="40"/>
      <c r="G30" s="4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39"/>
      <c r="AC30" s="23"/>
      <c r="AD30" s="23"/>
      <c r="AE30" s="40"/>
      <c r="AF30" s="39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40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40"/>
      <c r="BJ30" s="23"/>
      <c r="BK30" s="40"/>
      <c r="BL30" s="131"/>
      <c r="BM30" s="115"/>
      <c r="BN30" s="117"/>
      <c r="BO30" s="117"/>
      <c r="BP30" s="117"/>
    </row>
    <row r="31" spans="1:68" s="133" customFormat="1" ht="21">
      <c r="A31" s="129"/>
      <c r="B31" s="36"/>
      <c r="C31" s="36"/>
      <c r="D31" s="62"/>
      <c r="E31" s="62"/>
      <c r="F31" s="40"/>
      <c r="G31" s="4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39"/>
      <c r="AC31" s="23"/>
      <c r="AD31" s="23"/>
      <c r="AE31" s="40"/>
      <c r="AF31" s="39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40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40"/>
      <c r="BJ31" s="23"/>
      <c r="BK31" s="40"/>
      <c r="BL31" s="131"/>
      <c r="BM31" s="115"/>
      <c r="BN31" s="117"/>
      <c r="BO31" s="117"/>
      <c r="BP31" s="117"/>
    </row>
    <row r="32" spans="1:66" s="133" customFormat="1" ht="36">
      <c r="A32" s="129"/>
      <c r="B32" s="36"/>
      <c r="C32" s="36"/>
      <c r="D32" s="62"/>
      <c r="E32" s="62"/>
      <c r="F32" s="40"/>
      <c r="G32" s="4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39"/>
      <c r="AC32" s="23"/>
      <c r="AD32" s="23"/>
      <c r="AE32" s="40"/>
      <c r="AF32" s="39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40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40"/>
      <c r="BJ32" s="23"/>
      <c r="BK32" s="40"/>
      <c r="BL32" s="131"/>
      <c r="BM32" s="115"/>
      <c r="BN32" s="132"/>
    </row>
    <row r="33" spans="1:66" s="133" customFormat="1" ht="36">
      <c r="A33" s="129"/>
      <c r="B33" s="36"/>
      <c r="C33" s="36"/>
      <c r="D33" s="62"/>
      <c r="E33" s="62"/>
      <c r="F33" s="40"/>
      <c r="G33" s="4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39"/>
      <c r="AC33" s="23"/>
      <c r="AD33" s="23"/>
      <c r="AE33" s="40"/>
      <c r="AF33" s="39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40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40"/>
      <c r="BJ33" s="23"/>
      <c r="BK33" s="40"/>
      <c r="BL33" s="131"/>
      <c r="BM33" s="115"/>
      <c r="BN33" s="132"/>
    </row>
    <row r="34" spans="1:66" s="133" customFormat="1" ht="36">
      <c r="A34" s="129"/>
      <c r="B34" s="36"/>
      <c r="C34" s="36"/>
      <c r="D34" s="62"/>
      <c r="E34" s="62"/>
      <c r="F34" s="40"/>
      <c r="G34" s="4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39"/>
      <c r="AC34" s="23"/>
      <c r="AD34" s="23"/>
      <c r="AE34" s="40"/>
      <c r="AF34" s="39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40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40"/>
      <c r="BJ34" s="23"/>
      <c r="BK34" s="40"/>
      <c r="BL34" s="131"/>
      <c r="BM34" s="115"/>
      <c r="BN34" s="132"/>
    </row>
    <row r="35" spans="1:66" s="133" customFormat="1" ht="36">
      <c r="A35" s="129"/>
      <c r="B35" s="36"/>
      <c r="C35" s="36"/>
      <c r="D35" s="62"/>
      <c r="E35" s="62"/>
      <c r="F35" s="40"/>
      <c r="G35" s="4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39"/>
      <c r="AC35" s="23"/>
      <c r="AD35" s="23"/>
      <c r="AE35" s="40"/>
      <c r="AF35" s="39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40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40"/>
      <c r="BJ35" s="23"/>
      <c r="BK35" s="40"/>
      <c r="BL35" s="131"/>
      <c r="BM35" s="115"/>
      <c r="BN35" s="132"/>
    </row>
    <row r="36" spans="1:66" s="133" customFormat="1" ht="36">
      <c r="A36" s="129"/>
      <c r="B36" s="36"/>
      <c r="C36" s="36"/>
      <c r="D36" s="62"/>
      <c r="E36" s="62"/>
      <c r="F36" s="40"/>
      <c r="G36" s="4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39"/>
      <c r="AC36" s="23"/>
      <c r="AD36" s="23"/>
      <c r="AE36" s="40"/>
      <c r="AF36" s="39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40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40"/>
      <c r="BJ36" s="23"/>
      <c r="BK36" s="40"/>
      <c r="BL36" s="131"/>
      <c r="BM36" s="115"/>
      <c r="BN36" s="132"/>
    </row>
    <row r="37" spans="1:66" s="133" customFormat="1" ht="36">
      <c r="A37" s="129"/>
      <c r="B37" s="36"/>
      <c r="C37" s="36"/>
      <c r="D37" s="62"/>
      <c r="E37" s="62"/>
      <c r="F37" s="40"/>
      <c r="G37" s="40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39"/>
      <c r="AC37" s="23"/>
      <c r="AD37" s="23"/>
      <c r="AE37" s="40"/>
      <c r="AF37" s="39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40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40"/>
      <c r="BJ37" s="23"/>
      <c r="BK37" s="40"/>
      <c r="BL37" s="131"/>
      <c r="BM37" s="115"/>
      <c r="BN37" s="132"/>
    </row>
    <row r="38" spans="1:66" s="133" customFormat="1" ht="36">
      <c r="A38" s="129"/>
      <c r="B38" s="36"/>
      <c r="C38" s="36"/>
      <c r="D38" s="62"/>
      <c r="E38" s="62"/>
      <c r="F38" s="40"/>
      <c r="G38" s="4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39"/>
      <c r="AC38" s="23"/>
      <c r="AD38" s="23"/>
      <c r="AE38" s="40"/>
      <c r="AF38" s="39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40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40"/>
      <c r="BJ38" s="23"/>
      <c r="BK38" s="40"/>
      <c r="BL38" s="131"/>
      <c r="BM38" s="115"/>
      <c r="BN38" s="132"/>
    </row>
    <row r="39" spans="1:66" s="133" customFormat="1" ht="36">
      <c r="A39" s="129"/>
      <c r="B39" s="36"/>
      <c r="C39" s="36"/>
      <c r="D39" s="62"/>
      <c r="E39" s="62"/>
      <c r="F39" s="40"/>
      <c r="G39" s="4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39"/>
      <c r="AC39" s="23"/>
      <c r="AD39" s="23"/>
      <c r="AE39" s="40"/>
      <c r="AF39" s="39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40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40"/>
      <c r="BJ39" s="23"/>
      <c r="BK39" s="40"/>
      <c r="BL39" s="131"/>
      <c r="BM39" s="115"/>
      <c r="BN39" s="132"/>
    </row>
    <row r="40" spans="1:66" s="133" customFormat="1" ht="36">
      <c r="A40" s="129"/>
      <c r="B40" s="36"/>
      <c r="C40" s="36"/>
      <c r="D40" s="62"/>
      <c r="E40" s="62"/>
      <c r="F40" s="40"/>
      <c r="G40" s="4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39"/>
      <c r="AC40" s="23"/>
      <c r="AD40" s="23"/>
      <c r="AE40" s="40"/>
      <c r="AF40" s="39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40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40"/>
      <c r="BJ40" s="23"/>
      <c r="BK40" s="40"/>
      <c r="BL40" s="131"/>
      <c r="BM40" s="115"/>
      <c r="BN40" s="132"/>
    </row>
    <row r="41" spans="1:66" s="133" customFormat="1" ht="36">
      <c r="A41" s="129"/>
      <c r="B41" s="36"/>
      <c r="C41" s="36"/>
      <c r="D41" s="62"/>
      <c r="E41" s="62"/>
      <c r="F41" s="40"/>
      <c r="G41" s="4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39"/>
      <c r="AC41" s="23"/>
      <c r="AD41" s="23"/>
      <c r="AE41" s="40"/>
      <c r="AF41" s="39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40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40"/>
      <c r="BJ41" s="23"/>
      <c r="BK41" s="40"/>
      <c r="BL41" s="131"/>
      <c r="BM41" s="115"/>
      <c r="BN41" s="132"/>
    </row>
    <row r="42" spans="1:66" s="133" customFormat="1" ht="36">
      <c r="A42" s="129"/>
      <c r="B42" s="36"/>
      <c r="C42" s="36"/>
      <c r="D42" s="62"/>
      <c r="E42" s="62"/>
      <c r="F42" s="40"/>
      <c r="G42" s="4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39"/>
      <c r="AC42" s="23"/>
      <c r="AD42" s="23"/>
      <c r="AE42" s="40"/>
      <c r="AF42" s="39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40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40"/>
      <c r="BJ42" s="23"/>
      <c r="BK42" s="40"/>
      <c r="BL42" s="131"/>
      <c r="BM42" s="115"/>
      <c r="BN42" s="132"/>
    </row>
    <row r="43" spans="1:66" s="133" customFormat="1" ht="36">
      <c r="A43" s="129"/>
      <c r="B43" s="36"/>
      <c r="C43" s="36"/>
      <c r="D43" s="62"/>
      <c r="E43" s="62"/>
      <c r="F43" s="40"/>
      <c r="G43" s="40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39"/>
      <c r="AC43" s="23"/>
      <c r="AD43" s="23"/>
      <c r="AE43" s="40"/>
      <c r="AF43" s="39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40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40"/>
      <c r="BJ43" s="23"/>
      <c r="BK43" s="40"/>
      <c r="BL43" s="131"/>
      <c r="BM43" s="115"/>
      <c r="BN43" s="132"/>
    </row>
    <row r="44" spans="1:66" s="133" customFormat="1" ht="36">
      <c r="A44" s="129"/>
      <c r="B44" s="36"/>
      <c r="C44" s="36"/>
      <c r="D44" s="62"/>
      <c r="E44" s="62"/>
      <c r="F44" s="40"/>
      <c r="G44" s="40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39"/>
      <c r="AC44" s="23"/>
      <c r="AD44" s="23"/>
      <c r="AE44" s="40"/>
      <c r="AF44" s="39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40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40"/>
      <c r="BJ44" s="23"/>
      <c r="BK44" s="40"/>
      <c r="BL44" s="131"/>
      <c r="BM44" s="115"/>
      <c r="BN44" s="132"/>
    </row>
    <row r="45" spans="1:66" s="133" customFormat="1" ht="36">
      <c r="A45" s="129"/>
      <c r="B45" s="36"/>
      <c r="C45" s="36"/>
      <c r="D45" s="62"/>
      <c r="E45" s="62"/>
      <c r="F45" s="40"/>
      <c r="G45" s="40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39"/>
      <c r="AC45" s="23"/>
      <c r="AD45" s="23"/>
      <c r="AE45" s="40"/>
      <c r="AF45" s="39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40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40"/>
      <c r="BJ45" s="23"/>
      <c r="BK45" s="40"/>
      <c r="BL45" s="131"/>
      <c r="BM45" s="115"/>
      <c r="BN45" s="132"/>
    </row>
    <row r="46" spans="1:66" s="133" customFormat="1" ht="36">
      <c r="A46" s="129"/>
      <c r="B46" s="36"/>
      <c r="C46" s="36"/>
      <c r="D46" s="62"/>
      <c r="E46" s="62"/>
      <c r="F46" s="40"/>
      <c r="G46" s="40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39"/>
      <c r="AC46" s="23"/>
      <c r="AD46" s="23"/>
      <c r="AE46" s="40"/>
      <c r="AF46" s="39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40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40"/>
      <c r="BJ46" s="23"/>
      <c r="BK46" s="40"/>
      <c r="BL46" s="131"/>
      <c r="BM46" s="115"/>
      <c r="BN46" s="132"/>
    </row>
    <row r="47" spans="1:66" s="133" customFormat="1" ht="36">
      <c r="A47" s="129"/>
      <c r="B47" s="36"/>
      <c r="C47" s="36"/>
      <c r="D47" s="62"/>
      <c r="E47" s="62"/>
      <c r="F47" s="40"/>
      <c r="G47" s="4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39"/>
      <c r="AC47" s="23"/>
      <c r="AD47" s="23"/>
      <c r="AE47" s="40"/>
      <c r="AF47" s="39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40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40"/>
      <c r="BJ47" s="23"/>
      <c r="BK47" s="40"/>
      <c r="BL47" s="131"/>
      <c r="BM47" s="115"/>
      <c r="BN47" s="132"/>
    </row>
    <row r="48" spans="1:66" s="133" customFormat="1" ht="36">
      <c r="A48" s="129"/>
      <c r="B48" s="36"/>
      <c r="C48" s="36"/>
      <c r="D48" s="23"/>
      <c r="E48" s="23"/>
      <c r="F48" s="40"/>
      <c r="G48" s="40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39"/>
      <c r="AC48" s="23"/>
      <c r="AD48" s="23"/>
      <c r="AE48" s="40"/>
      <c r="AF48" s="39"/>
      <c r="AS48" s="40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134"/>
      <c r="BM48" s="115"/>
      <c r="BN48" s="132"/>
    </row>
    <row r="49" spans="2:66" s="133" customFormat="1" ht="36">
      <c r="B49" s="135"/>
      <c r="C49" s="135"/>
      <c r="D49" s="23"/>
      <c r="E49" s="23"/>
      <c r="F49" s="40"/>
      <c r="G49" s="40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136"/>
      <c r="AC49" s="23"/>
      <c r="AD49" s="23"/>
      <c r="AE49" s="40"/>
      <c r="AF49" s="136"/>
      <c r="AS49" s="40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134"/>
      <c r="BM49" s="115"/>
      <c r="BN49" s="132"/>
    </row>
    <row r="50" ht="36">
      <c r="F50" s="123"/>
    </row>
  </sheetData>
  <sheetProtection/>
  <autoFilter ref="A3:BM12">
    <sortState ref="A4:BM50">
      <sortCondition sortBy="value" ref="BM4:BM50"/>
    </sortState>
  </autoFilter>
  <printOptions/>
  <pageMargins left="0.7" right="0.7" top="0.75" bottom="0.75" header="0.3" footer="0.3"/>
  <pageSetup fitToHeight="0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Иноземцев Антон Валентинович</cp:lastModifiedBy>
  <cp:lastPrinted>2014-04-15T07:24:04Z</cp:lastPrinted>
  <dcterms:created xsi:type="dcterms:W3CDTF">2014-04-02T03:31:53Z</dcterms:created>
  <dcterms:modified xsi:type="dcterms:W3CDTF">2014-04-15T07:31:20Z</dcterms:modified>
  <cp:category/>
  <cp:version/>
  <cp:contentType/>
  <cp:contentStatus/>
</cp:coreProperties>
</file>